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filterPrivacy="1" defaultThemeVersion="166925"/>
  <xr:revisionPtr revIDLastSave="0" documentId="14_{7C4333B1-1CFF-4BDB-B0A3-0BD6566A9CC8}" xr6:coauthVersionLast="46" xr6:coauthVersionMax="46" xr10:uidLastSave="{00000000-0000-0000-0000-000000000000}"/>
  <bookViews>
    <workbookView xWindow="28680" yWindow="-120" windowWidth="19440" windowHeight="15000" activeTab="1" xr2:uid="{ADF5EF69-6E96-47DE-887A-5E257D396194}"/>
  </bookViews>
  <sheets>
    <sheet name="Table 1 and 7" sheetId="2" r:id="rId1"/>
    <sheet name="2019 Tariff Calculations" sheetId="1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8" i="1"/>
  <c r="E17" i="1" l="1"/>
  <c r="E26" i="1" s="1"/>
  <c r="E16" i="1"/>
  <c r="E43" i="1"/>
  <c r="E44" i="1"/>
  <c r="E60" i="1" s="1"/>
  <c r="E65" i="1" s="1"/>
  <c r="E7" i="2" s="1"/>
  <c r="E24" i="1" l="1"/>
  <c r="E25" i="1"/>
  <c r="E48" i="1"/>
  <c r="E47" i="1"/>
  <c r="E51" i="1" s="1"/>
  <c r="E58" i="1" s="1"/>
  <c r="E63" i="1" s="1"/>
  <c r="E5" i="2" s="1"/>
  <c r="E52" i="1" l="1"/>
  <c r="E59" i="1" s="1"/>
  <c r="E64" i="1" s="1"/>
  <c r="E6" i="2" s="1"/>
</calcChain>
</file>

<file path=xl/sharedStrings.xml><?xml version="1.0" encoding="utf-8"?>
<sst xmlns="http://schemas.openxmlformats.org/spreadsheetml/2006/main" count="97" uniqueCount="46">
  <si>
    <t>Classification of Costs</t>
  </si>
  <si>
    <t>Units</t>
  </si>
  <si>
    <t>Demand</t>
  </si>
  <si>
    <t>Accommodating Flows of In-Merit Energy</t>
  </si>
  <si>
    <t>%</t>
  </si>
  <si>
    <t>Functionalization of Costs</t>
  </si>
  <si>
    <t>Bulk</t>
  </si>
  <si>
    <t>Regional</t>
  </si>
  <si>
    <t>POD</t>
  </si>
  <si>
    <t>Coincident Peak</t>
  </si>
  <si>
    <t>Non-Coincident Peak</t>
  </si>
  <si>
    <t>Cost Allocation, Classification, and Functionalization</t>
  </si>
  <si>
    <t>Tariff Calculation</t>
  </si>
  <si>
    <t>Revenue Requirement</t>
  </si>
  <si>
    <t>C$m</t>
  </si>
  <si>
    <t>Billing Determinants</t>
  </si>
  <si>
    <t>12 CP</t>
  </si>
  <si>
    <t>Billing Capacity</t>
  </si>
  <si>
    <t>Energy</t>
  </si>
  <si>
    <t>GWh</t>
  </si>
  <si>
    <t>MW-months</t>
  </si>
  <si>
    <t>Functionalization of Demand-Driven Costs</t>
  </si>
  <si>
    <t>Total Costs by Billing Determinant</t>
  </si>
  <si>
    <t>Charges</t>
  </si>
  <si>
    <t>Source</t>
  </si>
  <si>
    <t>Allocation of Bulk Demand Costs Between Coincident Peak and Non-Coincident Peak</t>
  </si>
  <si>
    <t>Recommended Tariff</t>
  </si>
  <si>
    <t>$ per MW-month</t>
  </si>
  <si>
    <t>Billing Capacity Charge</t>
  </si>
  <si>
    <t>Energy Charge</t>
  </si>
  <si>
    <t>$ per MWh</t>
  </si>
  <si>
    <t>12 CP Charge*</t>
  </si>
  <si>
    <t>Bulk - NCP</t>
  </si>
  <si>
    <t>Bulk - CP</t>
  </si>
  <si>
    <t>Regional - NCP</t>
  </si>
  <si>
    <t>Accommodating Flows of In-Merit Energy - Energy</t>
  </si>
  <si>
    <t>Final Apportionment of Costs</t>
  </si>
  <si>
    <t>Table 1 and 7:  Summary of Charges Under Our Recommended and Current Tariff Methodologies Using 2019 Billing Determinants</t>
  </si>
  <si>
    <t>2019 Tariff Calculations</t>
  </si>
  <si>
    <t>Attachment 3B</t>
  </si>
  <si>
    <t>Exhibit 24034_X0004.01 Appendix B, Sheet "B-8 DTS Rate", Cells "K13:K17".</t>
  </si>
  <si>
    <t>Exhibit 24034_X0004.01 Appendix B, Sheet "B-8 DTS Rate", Cells "N13:N17".</t>
  </si>
  <si>
    <t>Bulk and Regional Costs</t>
  </si>
  <si>
    <t>* Note:  12CP charge levied on a five-year trailing average of 12CP but calculated using the same 12CP billing determinant as used under the Current Rate Design</t>
  </si>
  <si>
    <t>Calculation of Charges</t>
  </si>
  <si>
    <t>Exhibit 22942_X0026, AESO, Appendix-E-Transmission-System-Cost-Causation-Study-2018-Update-Workbook.xlsx, Sheet “Func Results 2019”, Cells D102-F102.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</si>
</sst>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4" tint="-0.49998474074526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10" fontId="7" fillId="0" borderId="0" xfId="1" applyNumberFormat="1" applyFont="1" applyFill="1" applyBorder="1"/>
    <xf numFmtId="10" fontId="2" fillId="3" borderId="3" xfId="1" applyNumberFormat="1" applyFont="1" applyFill="1" applyBorder="1"/>
    <xf numFmtId="0" fontId="10" fillId="0" borderId="0" xfId="0" applyFont="1" applyFill="1" applyBorder="1"/>
    <xf numFmtId="10" fontId="10" fillId="0" borderId="0" xfId="1" applyNumberFormat="1" applyFont="1" applyFill="1" applyBorder="1"/>
    <xf numFmtId="4" fontId="7" fillId="3" borderId="4" xfId="0" applyNumberFormat="1" applyFont="1" applyFill="1" applyBorder="1"/>
    <xf numFmtId="3" fontId="7" fillId="3" borderId="4" xfId="0" applyNumberFormat="1" applyFont="1" applyFill="1" applyBorder="1"/>
    <xf numFmtId="2" fontId="4" fillId="4" borderId="4" xfId="0" applyNumberFormat="1" applyFont="1" applyFill="1" applyBorder="1"/>
    <xf numFmtId="4" fontId="4" fillId="5" borderId="4" xfId="0" applyNumberFormat="1" applyFont="1" applyFill="1" applyBorder="1"/>
    <xf numFmtId="10" fontId="2" fillId="3" borderId="2" xfId="1" applyNumberFormat="1" applyFont="1" applyFill="1" applyBorder="1"/>
    <xf numFmtId="10" fontId="4" fillId="4" borderId="4" xfId="1" applyNumberFormat="1" applyFont="1" applyFill="1" applyBorder="1"/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3" fontId="4" fillId="5" borderId="4" xfId="0" applyNumberFormat="1" applyFont="1" applyFill="1" applyBorder="1"/>
    <xf numFmtId="10" fontId="4" fillId="5" borderId="4" xfId="0" applyNumberFormat="1" applyFont="1" applyFill="1" applyBorder="1"/>
    <xf numFmtId="10" fontId="4" fillId="5" borderId="4" xfId="1" applyNumberFormat="1" applyFont="1" applyFill="1" applyBorder="1"/>
    <xf numFmtId="9" fontId="2" fillId="0" borderId="0" xfId="1" applyFont="1"/>
    <xf numFmtId="0" fontId="11" fillId="0" borderId="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4888-10CD-4D36-A0B8-5B84400A68D6}">
  <sheetPr>
    <tabColor theme="4" tint="-0.249977111117893"/>
  </sheetPr>
  <dimension ref="A1:AC14"/>
  <sheetViews>
    <sheetView showGridLines="0" topLeftCell="B1" workbookViewId="0">
      <selection activeCell="C8" sqref="C8:E10"/>
    </sheetView>
  </sheetViews>
  <sheetFormatPr defaultColWidth="0" defaultRowHeight="12.5" zeroHeight="1" x14ac:dyDescent="0.25"/>
  <cols>
    <col min="1" max="1" width="8.7265625" style="1" customWidth="1"/>
    <col min="2" max="2" width="21.90625" style="1" customWidth="1"/>
    <col min="3" max="3" width="21.6328125" style="1" customWidth="1"/>
    <col min="4" max="4" width="17.7265625" style="1" customWidth="1"/>
    <col min="5" max="10" width="8.7265625" style="1" customWidth="1"/>
    <col min="11" max="29" width="0" style="1" hidden="1" customWidth="1"/>
    <col min="30" max="16384" width="8.7265625" style="1" hidden="1"/>
  </cols>
  <sheetData>
    <row r="1" spans="2:5" x14ac:dyDescent="0.25"/>
    <row r="2" spans="2:5" ht="13" x14ac:dyDescent="0.3">
      <c r="B2" s="6" t="s">
        <v>37</v>
      </c>
    </row>
    <row r="3" spans="2:5" x14ac:dyDescent="0.25"/>
    <row r="4" spans="2:5" ht="15.5" customHeight="1" thickBot="1" x14ac:dyDescent="0.3">
      <c r="C4" s="19" t="s">
        <v>26</v>
      </c>
      <c r="D4" s="25"/>
      <c r="E4" s="20"/>
    </row>
    <row r="5" spans="2:5" ht="15.5" customHeight="1" x14ac:dyDescent="0.25">
      <c r="C5" s="21" t="s">
        <v>31</v>
      </c>
      <c r="D5" s="23" t="s">
        <v>27</v>
      </c>
      <c r="E5" s="22">
        <f>'2019 Tariff Calculations'!E63</f>
        <v>5893.7449956483979</v>
      </c>
    </row>
    <row r="6" spans="2:5" ht="15.5" customHeight="1" x14ac:dyDescent="0.25">
      <c r="C6" s="21" t="s">
        <v>28</v>
      </c>
      <c r="D6" s="23" t="s">
        <v>27</v>
      </c>
      <c r="E6" s="22">
        <f>'2019 Tariff Calculations'!E64</f>
        <v>2118.9310501079226</v>
      </c>
    </row>
    <row r="7" spans="2:5" ht="15.5" customHeight="1" thickBot="1" x14ac:dyDescent="0.3">
      <c r="C7" s="24" t="s">
        <v>29</v>
      </c>
      <c r="D7" s="24" t="s">
        <v>30</v>
      </c>
      <c r="E7" s="26">
        <f>'2019 Tariff Calculations'!E65</f>
        <v>10.196213951467804</v>
      </c>
    </row>
    <row r="8" spans="2:5" ht="15.5" customHeight="1" x14ac:dyDescent="0.25">
      <c r="C8" s="31" t="s">
        <v>43</v>
      </c>
      <c r="D8" s="31"/>
      <c r="E8" s="31"/>
    </row>
    <row r="9" spans="2:5" ht="12.5" customHeight="1" x14ac:dyDescent="0.25">
      <c r="C9" s="32"/>
      <c r="D9" s="32"/>
      <c r="E9" s="32"/>
    </row>
    <row r="10" spans="2:5" ht="40" customHeight="1" x14ac:dyDescent="0.25">
      <c r="C10" s="32"/>
      <c r="D10" s="32"/>
      <c r="E10" s="32"/>
    </row>
    <row r="11" spans="2:5" x14ac:dyDescent="0.25"/>
    <row r="12" spans="2:5" x14ac:dyDescent="0.25"/>
    <row r="13" spans="2:5" x14ac:dyDescent="0.25"/>
    <row r="14" spans="2:5" x14ac:dyDescent="0.25"/>
  </sheetData>
  <mergeCells count="1">
    <mergeCell ref="C8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9C20-C63A-483C-BD33-75EFB6776628}">
  <sheetPr>
    <tabColor theme="4" tint="0.59999389629810485"/>
  </sheetPr>
  <dimension ref="A1:AE72"/>
  <sheetViews>
    <sheetView showGridLines="0" tabSelected="1" workbookViewId="0">
      <selection activeCell="C20" sqref="C20"/>
    </sheetView>
  </sheetViews>
  <sheetFormatPr defaultColWidth="0" defaultRowHeight="12.5" zeroHeight="1" x14ac:dyDescent="0.25"/>
  <cols>
    <col min="1" max="1" width="8.7265625" style="1" customWidth="1"/>
    <col min="2" max="2" width="28.90625" style="1" customWidth="1"/>
    <col min="3" max="3" width="33.6328125" style="1" customWidth="1"/>
    <col min="4" max="4" width="15.26953125" style="1" customWidth="1"/>
    <col min="5" max="5" width="16.7265625" style="1" customWidth="1"/>
    <col min="6" max="6" width="51.08984375" style="1" customWidth="1"/>
    <col min="7" max="7" width="16.7265625" style="1" customWidth="1"/>
    <col min="8" max="14" width="16.7265625" style="1" hidden="1" customWidth="1"/>
    <col min="15" max="15" width="8.7265625" style="1" hidden="1" customWidth="1"/>
    <col min="16" max="31" width="0" style="1" hidden="1" customWidth="1"/>
    <col min="32" max="16384" width="8.7265625" style="1" hidden="1"/>
  </cols>
  <sheetData>
    <row r="1" spans="2:29" x14ac:dyDescent="0.25"/>
    <row r="2" spans="2:29" ht="20" x14ac:dyDescent="0.4">
      <c r="B2" s="2" t="s">
        <v>38</v>
      </c>
    </row>
    <row r="3" spans="2:29" x14ac:dyDescent="0.25"/>
    <row r="4" spans="2:29" ht="15.5" x14ac:dyDescent="0.35">
      <c r="B4" s="4" t="s">
        <v>11</v>
      </c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x14ac:dyDescent="0.25"/>
    <row r="6" spans="2:29" x14ac:dyDescent="0.25"/>
    <row r="7" spans="2:29" ht="13" x14ac:dyDescent="0.3">
      <c r="B7" s="6" t="s">
        <v>0</v>
      </c>
      <c r="D7" s="7" t="s">
        <v>1</v>
      </c>
      <c r="E7" s="6">
        <v>2019</v>
      </c>
      <c r="F7" s="11" t="s">
        <v>24</v>
      </c>
    </row>
    <row r="8" spans="2:29" ht="13" x14ac:dyDescent="0.3">
      <c r="C8" s="8" t="s">
        <v>2</v>
      </c>
      <c r="D8" s="7" t="s">
        <v>4</v>
      </c>
      <c r="E8" s="10">
        <v>0.59454242612822772</v>
      </c>
      <c r="F8" s="12" t="s">
        <v>39</v>
      </c>
    </row>
    <row r="9" spans="2:29" ht="13" x14ac:dyDescent="0.3">
      <c r="C9" s="8" t="s">
        <v>3</v>
      </c>
      <c r="D9" s="7" t="s">
        <v>4</v>
      </c>
      <c r="E9" s="10">
        <v>0.40545757387177228</v>
      </c>
      <c r="F9" s="12" t="s">
        <v>39</v>
      </c>
    </row>
    <row r="10" spans="2:29" ht="13" x14ac:dyDescent="0.3">
      <c r="D10" s="7"/>
      <c r="F10" s="5"/>
    </row>
    <row r="11" spans="2:29" ht="13" x14ac:dyDescent="0.3">
      <c r="B11" s="6" t="s">
        <v>5</v>
      </c>
      <c r="D11" s="7"/>
      <c r="F11" s="5"/>
    </row>
    <row r="12" spans="2:29" ht="13" x14ac:dyDescent="0.3">
      <c r="C12" s="1" t="s">
        <v>6</v>
      </c>
      <c r="D12" s="7" t="s">
        <v>4</v>
      </c>
      <c r="E12" s="10">
        <v>0.52768821189714943</v>
      </c>
      <c r="F12" s="12" t="s">
        <v>45</v>
      </c>
    </row>
    <row r="13" spans="2:29" ht="13" x14ac:dyDescent="0.3">
      <c r="C13" s="1" t="s">
        <v>7</v>
      </c>
      <c r="D13" s="7" t="s">
        <v>4</v>
      </c>
      <c r="E13" s="10">
        <v>0.24505664110307682</v>
      </c>
      <c r="F13" s="12" t="s">
        <v>45</v>
      </c>
    </row>
    <row r="14" spans="2:29" ht="13" x14ac:dyDescent="0.3">
      <c r="C14" s="1" t="s">
        <v>8</v>
      </c>
      <c r="D14" s="7" t="s">
        <v>4</v>
      </c>
      <c r="E14" s="17">
        <v>0.22725514699977381</v>
      </c>
      <c r="F14" s="12" t="s">
        <v>45</v>
      </c>
    </row>
    <row r="15" spans="2:29" ht="13" x14ac:dyDescent="0.3">
      <c r="D15" s="7"/>
      <c r="E15" s="9"/>
      <c r="F15" s="12"/>
    </row>
    <row r="16" spans="2:29" ht="13" x14ac:dyDescent="0.3">
      <c r="C16" s="1" t="s">
        <v>6</v>
      </c>
      <c r="D16" s="7" t="s">
        <v>4</v>
      </c>
      <c r="E16" s="18">
        <f>E12/SUM(E$12:E$13)</f>
        <v>0.68287509110978828</v>
      </c>
      <c r="F16" s="12"/>
    </row>
    <row r="17" spans="2:6" ht="13" x14ac:dyDescent="0.3">
      <c r="C17" s="1" t="s">
        <v>7</v>
      </c>
      <c r="D17" s="7" t="s">
        <v>4</v>
      </c>
      <c r="E17" s="18">
        <f>E13/SUM(E$12:E$13)</f>
        <v>0.31712490889021178</v>
      </c>
      <c r="F17" s="12"/>
    </row>
    <row r="18" spans="2:6" ht="13" x14ac:dyDescent="0.3">
      <c r="D18" s="7"/>
      <c r="F18" s="5"/>
    </row>
    <row r="19" spans="2:6" ht="13" x14ac:dyDescent="0.3">
      <c r="B19" s="6" t="s">
        <v>25</v>
      </c>
      <c r="D19" s="7"/>
      <c r="F19" s="5"/>
    </row>
    <row r="20" spans="2:6" ht="13" x14ac:dyDescent="0.3">
      <c r="C20" s="1" t="s">
        <v>9</v>
      </c>
      <c r="D20" s="7" t="s">
        <v>4</v>
      </c>
      <c r="E20" s="10">
        <v>0.9281742999969167</v>
      </c>
      <c r="F20" s="12" t="s">
        <v>39</v>
      </c>
    </row>
    <row r="21" spans="2:6" ht="13" x14ac:dyDescent="0.3">
      <c r="C21" s="1" t="s">
        <v>10</v>
      </c>
      <c r="D21" s="7" t="s">
        <v>4</v>
      </c>
      <c r="E21" s="10">
        <v>7.1825700003083304E-2</v>
      </c>
      <c r="F21" s="12" t="s">
        <v>39</v>
      </c>
    </row>
    <row r="22" spans="2:6" x14ac:dyDescent="0.25">
      <c r="F22" s="5"/>
    </row>
    <row r="23" spans="2:6" ht="13" x14ac:dyDescent="0.3">
      <c r="B23" s="6" t="s">
        <v>36</v>
      </c>
    </row>
    <row r="24" spans="2:6" ht="13" x14ac:dyDescent="0.3">
      <c r="C24" s="1" t="s">
        <v>33</v>
      </c>
      <c r="D24" s="7" t="s">
        <v>4</v>
      </c>
      <c r="E24" s="28">
        <f>(E12+E13)*E8*E16*E20</f>
        <v>0.29119893526539098</v>
      </c>
      <c r="F24" s="12"/>
    </row>
    <row r="25" spans="2:6" ht="13" x14ac:dyDescent="0.3">
      <c r="C25" s="1" t="s">
        <v>32</v>
      </c>
      <c r="D25" s="7" t="s">
        <v>4</v>
      </c>
      <c r="E25" s="28">
        <f>(E12+E13)*E8*E16*E21</f>
        <v>2.253409447520657E-2</v>
      </c>
      <c r="F25" s="12"/>
    </row>
    <row r="26" spans="2:6" ht="13" x14ac:dyDescent="0.3">
      <c r="C26" s="1" t="s">
        <v>34</v>
      </c>
      <c r="D26" s="7" t="s">
        <v>4</v>
      </c>
      <c r="E26" s="28">
        <f>(E12+E13)*E8*E17</f>
        <v>0.14569656994025768</v>
      </c>
      <c r="F26" s="12"/>
    </row>
    <row r="27" spans="2:6" ht="13" x14ac:dyDescent="0.3">
      <c r="C27" s="1" t="s">
        <v>35</v>
      </c>
      <c r="D27" s="7" t="s">
        <v>4</v>
      </c>
      <c r="E27" s="29">
        <f>(E12+E13)*E9</f>
        <v>0.31331525331937105</v>
      </c>
      <c r="F27" s="12"/>
    </row>
    <row r="28" spans="2:6" ht="13" x14ac:dyDescent="0.3">
      <c r="C28" s="1" t="s">
        <v>8</v>
      </c>
      <c r="D28" s="7" t="s">
        <v>4</v>
      </c>
      <c r="E28" s="28">
        <f>E14</f>
        <v>0.22725514699977381</v>
      </c>
      <c r="F28" s="12"/>
    </row>
    <row r="29" spans="2:6" x14ac:dyDescent="0.25">
      <c r="E29" s="30"/>
      <c r="F29" s="5"/>
    </row>
    <row r="30" spans="2:6" x14ac:dyDescent="0.25">
      <c r="E30" s="30"/>
    </row>
    <row r="31" spans="2:6" ht="15.5" x14ac:dyDescent="0.35">
      <c r="B31" s="4" t="s">
        <v>12</v>
      </c>
      <c r="C31" s="3"/>
      <c r="D31" s="3"/>
      <c r="E31" s="3"/>
      <c r="F31" s="3"/>
    </row>
    <row r="32" spans="2:6" x14ac:dyDescent="0.25"/>
    <row r="33" spans="2:6" x14ac:dyDescent="0.25"/>
    <row r="34" spans="2:6" ht="13" x14ac:dyDescent="0.3">
      <c r="B34" s="6" t="s">
        <v>13</v>
      </c>
      <c r="D34" s="7" t="s">
        <v>1</v>
      </c>
      <c r="E34" s="6">
        <v>2019</v>
      </c>
      <c r="F34" s="11" t="s">
        <v>24</v>
      </c>
    </row>
    <row r="35" spans="2:6" ht="13" x14ac:dyDescent="0.3">
      <c r="C35" s="8" t="s">
        <v>42</v>
      </c>
      <c r="D35" s="7" t="s">
        <v>14</v>
      </c>
      <c r="E35" s="13">
        <v>1572.3175990392149</v>
      </c>
      <c r="F35" s="34" t="s">
        <v>40</v>
      </c>
    </row>
    <row r="36" spans="2:6" ht="13" x14ac:dyDescent="0.3">
      <c r="C36" s="8"/>
      <c r="D36" s="7"/>
      <c r="F36" s="34"/>
    </row>
    <row r="37" spans="2:6" ht="13" x14ac:dyDescent="0.3">
      <c r="B37" s="6" t="s">
        <v>15</v>
      </c>
      <c r="D37" s="7"/>
      <c r="F37" s="5"/>
    </row>
    <row r="38" spans="2:6" ht="12.5" customHeight="1" x14ac:dyDescent="0.3">
      <c r="C38" s="1" t="s">
        <v>16</v>
      </c>
      <c r="D38" s="7" t="s">
        <v>20</v>
      </c>
      <c r="E38" s="14">
        <v>100531.60029525869</v>
      </c>
      <c r="F38" s="33" t="s">
        <v>41</v>
      </c>
    </row>
    <row r="39" spans="2:6" ht="13" x14ac:dyDescent="0.3">
      <c r="C39" s="1" t="s">
        <v>17</v>
      </c>
      <c r="D39" s="7" t="s">
        <v>20</v>
      </c>
      <c r="E39" s="14">
        <v>161544.61647760769</v>
      </c>
      <c r="F39" s="33"/>
    </row>
    <row r="40" spans="2:6" ht="13" x14ac:dyDescent="0.3">
      <c r="C40" s="1" t="s">
        <v>18</v>
      </c>
      <c r="D40" s="7" t="s">
        <v>19</v>
      </c>
      <c r="E40" s="14">
        <v>62523.999799999998</v>
      </c>
      <c r="F40" s="33"/>
    </row>
    <row r="41" spans="2:6" x14ac:dyDescent="0.25">
      <c r="F41" s="5"/>
    </row>
    <row r="42" spans="2:6" ht="13" x14ac:dyDescent="0.3">
      <c r="B42" s="6" t="s">
        <v>0</v>
      </c>
      <c r="F42" s="5"/>
    </row>
    <row r="43" spans="2:6" ht="13" x14ac:dyDescent="0.3">
      <c r="C43" s="8" t="s">
        <v>2</v>
      </c>
      <c r="D43" s="7" t="s">
        <v>14</v>
      </c>
      <c r="E43" s="15">
        <f>E$35*E$8</f>
        <v>934.80951997688476</v>
      </c>
      <c r="F43" s="12"/>
    </row>
    <row r="44" spans="2:6" ht="13" x14ac:dyDescent="0.3">
      <c r="C44" s="8" t="s">
        <v>3</v>
      </c>
      <c r="D44" s="7" t="s">
        <v>14</v>
      </c>
      <c r="E44" s="15">
        <f>E$35*E$9</f>
        <v>637.50807906233013</v>
      </c>
      <c r="F44" s="12"/>
    </row>
    <row r="45" spans="2:6" ht="13" x14ac:dyDescent="0.3">
      <c r="D45" s="7"/>
      <c r="F45" s="5"/>
    </row>
    <row r="46" spans="2:6" ht="13" x14ac:dyDescent="0.3">
      <c r="B46" s="6" t="s">
        <v>21</v>
      </c>
      <c r="D46" s="7"/>
      <c r="F46" s="5"/>
    </row>
    <row r="47" spans="2:6" ht="13" x14ac:dyDescent="0.3">
      <c r="C47" s="1" t="s">
        <v>6</v>
      </c>
      <c r="D47" s="7" t="s">
        <v>14</v>
      </c>
      <c r="E47" s="15">
        <f>E$43*E16</f>
        <v>638.35813612451261</v>
      </c>
      <c r="F47" s="12"/>
    </row>
    <row r="48" spans="2:6" ht="13" x14ac:dyDescent="0.3">
      <c r="C48" s="1" t="s">
        <v>7</v>
      </c>
      <c r="D48" s="7" t="s">
        <v>14</v>
      </c>
      <c r="E48" s="15">
        <f>E$43*E17</f>
        <v>296.4513838523722</v>
      </c>
      <c r="F48" s="12"/>
    </row>
    <row r="49" spans="2:6" ht="13" x14ac:dyDescent="0.3">
      <c r="D49" s="7"/>
      <c r="F49" s="5"/>
    </row>
    <row r="50" spans="2:6" ht="13" x14ac:dyDescent="0.3">
      <c r="B50" s="6" t="s">
        <v>25</v>
      </c>
      <c r="D50" s="7"/>
      <c r="F50" s="5"/>
    </row>
    <row r="51" spans="2:6" ht="13" x14ac:dyDescent="0.3">
      <c r="C51" s="1" t="s">
        <v>9</v>
      </c>
      <c r="D51" s="7" t="s">
        <v>14</v>
      </c>
      <c r="E51" s="15">
        <f>E$47*E20</f>
        <v>592.50761614470593</v>
      </c>
      <c r="F51" s="12"/>
    </row>
    <row r="52" spans="2:6" ht="13" x14ac:dyDescent="0.3">
      <c r="C52" s="1" t="s">
        <v>10</v>
      </c>
      <c r="D52" s="7" t="s">
        <v>14</v>
      </c>
      <c r="E52" s="15">
        <f>E$47*E21</f>
        <v>45.850519979806656</v>
      </c>
      <c r="F52" s="12"/>
    </row>
    <row r="53" spans="2:6" x14ac:dyDescent="0.25">
      <c r="F53" s="5"/>
    </row>
    <row r="54" spans="2:6" x14ac:dyDescent="0.25">
      <c r="F54" s="5"/>
    </row>
    <row r="55" spans="2:6" ht="15.5" x14ac:dyDescent="0.35">
      <c r="B55" s="4" t="s">
        <v>44</v>
      </c>
      <c r="C55" s="4"/>
      <c r="D55" s="4"/>
      <c r="E55" s="4"/>
      <c r="F55" s="4"/>
    </row>
    <row r="56" spans="2:6" x14ac:dyDescent="0.25">
      <c r="F56" s="5"/>
    </row>
    <row r="57" spans="2:6" ht="13" x14ac:dyDescent="0.3">
      <c r="B57" s="6" t="s">
        <v>22</v>
      </c>
      <c r="F57" s="5"/>
    </row>
    <row r="58" spans="2:6" ht="13" x14ac:dyDescent="0.3">
      <c r="C58" s="1" t="s">
        <v>16</v>
      </c>
      <c r="D58" s="7" t="s">
        <v>14</v>
      </c>
      <c r="E58" s="15">
        <f>E51</f>
        <v>592.50761614470593</v>
      </c>
      <c r="F58" s="12"/>
    </row>
    <row r="59" spans="2:6" ht="13" x14ac:dyDescent="0.3">
      <c r="C59" s="1" t="s">
        <v>17</v>
      </c>
      <c r="D59" s="7" t="s">
        <v>14</v>
      </c>
      <c r="E59" s="15">
        <f>E52+E48</f>
        <v>342.30190383217888</v>
      </c>
      <c r="F59" s="12"/>
    </row>
    <row r="60" spans="2:6" ht="13" x14ac:dyDescent="0.3">
      <c r="C60" s="1" t="s">
        <v>18</v>
      </c>
      <c r="D60" s="7" t="s">
        <v>14</v>
      </c>
      <c r="E60" s="15">
        <f>E44</f>
        <v>637.50807906233013</v>
      </c>
      <c r="F60" s="12"/>
    </row>
    <row r="61" spans="2:6" x14ac:dyDescent="0.25">
      <c r="F61" s="5"/>
    </row>
    <row r="62" spans="2:6" ht="13" x14ac:dyDescent="0.3">
      <c r="B62" s="6" t="s">
        <v>23</v>
      </c>
      <c r="F62" s="5"/>
    </row>
    <row r="63" spans="2:6" ht="13" x14ac:dyDescent="0.3">
      <c r="C63" s="1" t="s">
        <v>16</v>
      </c>
      <c r="D63" s="7" t="s">
        <v>27</v>
      </c>
      <c r="E63" s="27">
        <f>E58*1000000/E38</f>
        <v>5893.7449956483979</v>
      </c>
      <c r="F63" s="12"/>
    </row>
    <row r="64" spans="2:6" ht="13" x14ac:dyDescent="0.3">
      <c r="C64" s="1" t="s">
        <v>17</v>
      </c>
      <c r="D64" s="7" t="s">
        <v>27</v>
      </c>
      <c r="E64" s="27">
        <f>E59*1000000/E39</f>
        <v>2118.9310501079226</v>
      </c>
      <c r="F64" s="12"/>
    </row>
    <row r="65" spans="2:6" ht="13" x14ac:dyDescent="0.3">
      <c r="C65" s="1" t="s">
        <v>18</v>
      </c>
      <c r="D65" s="7" t="s">
        <v>30</v>
      </c>
      <c r="E65" s="16">
        <f>E60*1000000/(E40*1000)</f>
        <v>10.196213951467804</v>
      </c>
      <c r="F65" s="12"/>
    </row>
    <row r="66" spans="2:6" x14ac:dyDescent="0.25"/>
    <row r="67" spans="2:6" x14ac:dyDescent="0.25"/>
    <row r="68" spans="2:6" ht="15.5" x14ac:dyDescent="0.35">
      <c r="B68" s="4"/>
      <c r="C68" s="4"/>
      <c r="D68" s="4"/>
      <c r="E68" s="4"/>
      <c r="F68" s="4"/>
    </row>
    <row r="69" spans="2:6" x14ac:dyDescent="0.25"/>
    <row r="70" spans="2:6" x14ac:dyDescent="0.25"/>
    <row r="71" spans="2:6" x14ac:dyDescent="0.25"/>
    <row r="72" spans="2:6" x14ac:dyDescent="0.25"/>
  </sheetData>
  <mergeCells count="2">
    <mergeCell ref="F38:F40"/>
    <mergeCell ref="F35:F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riff Document" ma:contentTypeID="0x010100BC84ACA119491D43B8AEA0C41A758E3B0B0600B71823FBBAAF324C862125ECD85A823C" ma:contentTypeVersion="59" ma:contentTypeDescription="" ma:contentTypeScope="" ma:versionID="0666845f98739f745cbf642c9ce73a4c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3874a12c-cb96-46c0-a01b-e4d7e8d40966" targetNamespace="http://schemas.microsoft.com/office/2006/metadata/properties" ma:root="true" ma:fieldsID="e52f02ee89e1a906b315266b2f828704" ns2:_="" ns4:_="" ns5:_="">
    <xsd:import namespace="bfc2574c-8110-4e43-9784-1ee86de75c6c"/>
    <xsd:import namespace="650fffc6-a86a-4844-afad-966e4497fd3d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2:LARA_x0020_Status" minOccurs="0"/>
                <xsd:element ref="ns2:Filing_x0020_Date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4:CWRMItemUniqueId" minOccurs="0"/>
                <xsd:element ref="ns2:o74c417c636446b2936ee46a3b1dd71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LARA_x0020_Status" ma:index="5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Filing_x0020_Date" ma:index="6" nillable="true" ma:displayName="AUC Registration Date" ma:format="DateOnly" ma:internalName="Filing_x0020_Date">
      <xsd:simpleType>
        <xsd:restriction base="dms:DateTime"/>
      </xsd:simpleType>
    </xsd:element>
    <xsd:element name="TaxCatchAll" ma:index="10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18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74c417c636446b2936ee46a3b1dd71d" ma:index="26" nillable="true" ma:taxonomy="true" ma:internalName="o74c417c636446b2936ee46a3b1dd71d" ma:taxonomyFieldName="LARA_x0020_Category0" ma:displayName="LARA Category" ma:default="" ma:fieldId="{874c417c-6364-46b2-936e-e46a3b1dd71d}" ma:sspId="93371fdb-7bec-4d52-adeb-1166efac0023" ma:termSetId="2637bfa7-984d-4f49-a627-0ad3095dbd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RecordState" ma:index="7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8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9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3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4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5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6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  <xsd:element name="CWRMItemUniqueId" ma:index="25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371fdb-7bec-4d52-adeb-1166efac0023" ContentTypeId="0x010100BC84ACA119491D43B8AEA0C41A758E3B0B06" PreviousValue="false"/>
</file>

<file path=customXml/item3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74c417c636446b2936ee46a3b1dd71d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Applications</TermName>
          <TermId xmlns="http://schemas.microsoft.com/office/infopath/2007/PartnerControls">c658717d-8430-44ce-8a58-d7dd4c19296a</TermId>
        </TermInfo>
      </Terms>
    </o74c417c636446b2936ee46a3b1dd71d>
    <Filing_x0020_Date xmlns="bfc2574c-8110-4e43-9784-1ee86de75c6c" xsi:nil="true"/>
    <TaxCatchAll xmlns="bfc2574c-8110-4e43-9784-1ee86de75c6c">
      <Value>1329</Value>
      <Value>1321</Value>
      <Value>1271</Value>
    </TaxCatchAll>
    <Activity_x0020_Complete_x0020_Date xmlns="bfc2574c-8110-4e43-9784-1ee86de75c6c" xsi:nil="true"/>
    <LARA_x0020_Status xmlns="bfc2574c-8110-4e43-9784-1ee86de75c6c">Active</LARA_x0020_Status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xsi:type="xsd:dateTime"&gt;0001-01-01T00:00:00&lt;/LastProcessedDateValue&gt;&lt;/RecordData&gt;</CWRMItemRecordData>
    <CWRMItemRecordCategory xmlns="650fffc6-a86a-4844-afad-966e4497fd3d" xsi:nil="true"/>
    <CWRMItemUniqueId xmlns="650fffc6-a86a-4844-afad-966e4497fd3d">0000011IVN</CWRMItemUniqueId>
    <CWRMItemRecordState xmlns="650fffc6-a86a-4844-afad-966e4497fd3d" xsi:nil="true"/>
    <CWRMItemRecordDeclaredDate xmlns="650fffc6-a86a-4844-afad-966e4497fd3d" xsi:nil="true"/>
    <_dlc_DocId xmlns="bfc2574c-8110-4e43-9784-1ee86de75c6c">0000011IVN</_dlc_DocId>
    <CWRMItemRecordVital xmlns="650fffc6-a86a-4844-afad-966e4497fd3d">false</CWRMItemRecordVital>
    <CWRMItemRecordStatus xmlns="650fffc6-a86a-4844-afad-966e4497fd3d" xsi:nil="true"/>
    <_dlc_DocIdUrl xmlns="bfc2574c-8110-4e43-9784-1ee86de75c6c">
      <Url>https://share.aeso.ca/sites/records-law/LARA/_layouts/15/DocIdRedir.aspx?ID=0000011IVN</Url>
      <Description>0000011IVN</Description>
    </_dlc_DocIdUrl>
  </documentManagement>
</p:properties>
</file>

<file path=customXml/itemProps1.xml><?xml version="1.0" encoding="utf-8"?>
<ds:datastoreItem xmlns:ds="http://schemas.openxmlformats.org/officeDocument/2006/customXml" ds:itemID="{A5CA4264-3194-4F8D-9FC1-9ADBE7740FCA}"/>
</file>

<file path=customXml/itemProps2.xml><?xml version="1.0" encoding="utf-8"?>
<ds:datastoreItem xmlns:ds="http://schemas.openxmlformats.org/officeDocument/2006/customXml" ds:itemID="{6E4DC5C3-C5C3-4477-A30B-17F2723DC330}"/>
</file>

<file path=customXml/itemProps3.xml><?xml version="1.0" encoding="utf-8"?>
<ds:datastoreItem xmlns:ds="http://schemas.openxmlformats.org/officeDocument/2006/customXml" ds:itemID="{2F9A53AD-0904-4A1E-B960-D9261247FAE4}"/>
</file>

<file path=customXml/itemProps4.xml><?xml version="1.0" encoding="utf-8"?>
<ds:datastoreItem xmlns:ds="http://schemas.openxmlformats.org/officeDocument/2006/customXml" ds:itemID="{51F1EE54-6EB0-4B18-97E0-AB54A726812E}"/>
</file>

<file path=customXml/itemProps5.xml><?xml version="1.0" encoding="utf-8"?>
<ds:datastoreItem xmlns:ds="http://schemas.openxmlformats.org/officeDocument/2006/customXml" ds:itemID="{B9A62EA2-DF86-428F-98E1-FE2992C7B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 and 7</vt:lpstr>
      <vt:lpstr>2019 Tariff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2021-10-15T15:20:40Z</dcterms:created>
  <dcterms:modified xsi:type="dcterms:W3CDTF">2021-10-15T15:21:59Z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0x010100BC84ACA119491D43B8AEA0C41A758E3B0B0600B71823FBBAAF324C862125ECD85A823C</vt:lpwstr>
  </property>
  <property fmtid="{D5CDD505-2E9C-101B-9397-08002B2CF9AE}" pid="3" name="Confidentiality Classification">
    <vt:lpwstr>1271;#AESO Internal|fe2129cc-e616-4c1e-9a39-b6921e014562</vt:lpwstr>
  </property>
  <property fmtid="{D5CDD505-2E9C-101B-9397-08002B2CF9AE}" pid="7" name="LARA Category0">
    <vt:lpwstr>1329;#Applications|c658717d-8430-44ce-8a58-d7dd4c19296a</vt:lpwstr>
  </property>
  <property fmtid="{D5CDD505-2E9C-101B-9397-08002B2CF9AE}" pid="8" name="_dlc_DocIdItemGuid">
    <vt:lpwstr>7a69900f-6f20-4a71-800c-380a02ccf0c2</vt:lpwstr>
  </property>
</Properties>
</file>