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845" yWindow="30" windowWidth="28560" windowHeight="12810" tabRatio="800"/>
  </bookViews>
  <sheets>
    <sheet name="2006-2016 Monthly DTS Example" sheetId="7" r:id="rId1"/>
    <sheet name="2006-2016 Annual DTS Example" sheetId="6" r:id="rId2"/>
  </sheets>
  <definedNames>
    <definedName name="_xlnm.Print_Area" localSheetId="1">'2006-2016 Annual DTS Example'!$A$1:$O$44</definedName>
    <definedName name="_xlnm.Print_Area" localSheetId="0">'2006-2016 Monthly DTS Example'!$A$1:$I$43</definedName>
  </definedNames>
  <calcPr calcId="145621"/>
</workbook>
</file>

<file path=xl/calcChain.xml><?xml version="1.0" encoding="utf-8"?>
<calcChain xmlns="http://schemas.openxmlformats.org/spreadsheetml/2006/main">
  <c r="H23" i="6" l="1"/>
  <c r="N42" i="6" l="1"/>
  <c r="O36" i="6"/>
  <c r="O41" i="6"/>
  <c r="O40" i="6"/>
  <c r="O39" i="6"/>
  <c r="O38" i="6"/>
  <c r="C38" i="6"/>
  <c r="C39" i="6"/>
  <c r="C40" i="6"/>
  <c r="C41" i="6"/>
  <c r="D38" i="6"/>
  <c r="D39" i="6"/>
  <c r="D40" i="6"/>
  <c r="D41" i="6"/>
  <c r="N35" i="6"/>
  <c r="N29" i="6"/>
  <c r="O22" i="6"/>
  <c r="O21" i="6"/>
  <c r="O20" i="6"/>
  <c r="O19" i="6"/>
  <c r="N23" i="6"/>
  <c r="C23" i="6"/>
  <c r="C53" i="6" l="1"/>
  <c r="D53" i="6" s="1"/>
  <c r="D29" i="6" l="1"/>
  <c r="F29" i="6"/>
  <c r="H29" i="6"/>
  <c r="D23" i="6"/>
  <c r="F23" i="6"/>
  <c r="C23" i="7" l="1"/>
  <c r="E28" i="6" l="1"/>
  <c r="E27" i="6"/>
  <c r="E26" i="6"/>
  <c r="E25" i="6"/>
  <c r="E20" i="6"/>
  <c r="E21" i="6"/>
  <c r="E22" i="6"/>
  <c r="E19" i="6"/>
  <c r="E29" i="6" l="1"/>
  <c r="E23" i="6"/>
  <c r="I29" i="6" l="1"/>
  <c r="E10" i="7" l="1"/>
  <c r="D39" i="7" l="1"/>
  <c r="D27" i="7"/>
  <c r="D21" i="7"/>
  <c r="G19" i="6" l="1"/>
  <c r="J28" i="6" l="1"/>
  <c r="G28" i="6"/>
  <c r="G27" i="6"/>
  <c r="G26" i="6"/>
  <c r="G25" i="6"/>
  <c r="G20" i="6"/>
  <c r="G21" i="6"/>
  <c r="G22" i="6"/>
  <c r="G29" i="6" l="1"/>
  <c r="G23" i="6"/>
  <c r="D34" i="7"/>
  <c r="E34" i="7"/>
  <c r="F34" i="7"/>
  <c r="G34" i="7"/>
  <c r="H34" i="7"/>
  <c r="I34" i="7"/>
  <c r="C34" i="7"/>
  <c r="D35" i="6" l="1"/>
  <c r="E35" i="6"/>
  <c r="F35" i="6"/>
  <c r="G35" i="6"/>
  <c r="H35" i="6"/>
  <c r="I35" i="6"/>
  <c r="J35" i="6"/>
  <c r="K35" i="6"/>
  <c r="L35" i="6"/>
  <c r="M35" i="6"/>
  <c r="O35" i="6"/>
  <c r="C35" i="6"/>
  <c r="C29" i="6" l="1"/>
  <c r="L29" i="6"/>
  <c r="M29" i="6"/>
  <c r="C42" i="6" l="1"/>
  <c r="C48" i="6" s="1"/>
  <c r="J39" i="6"/>
  <c r="J40" i="6"/>
  <c r="J41" i="6"/>
  <c r="J38" i="6"/>
  <c r="F42" i="6"/>
  <c r="C49" i="6" s="1"/>
  <c r="M42" i="6"/>
  <c r="C52" i="6" s="1"/>
  <c r="L42" i="6"/>
  <c r="C51" i="6" s="1"/>
  <c r="H42" i="6"/>
  <c r="J22" i="6"/>
  <c r="K22" i="6" s="1"/>
  <c r="J21" i="6"/>
  <c r="K21" i="6" s="1"/>
  <c r="J20" i="6"/>
  <c r="K20" i="6" s="1"/>
  <c r="J19" i="6"/>
  <c r="K19" i="6" s="1"/>
  <c r="M23" i="6"/>
  <c r="L23" i="6"/>
  <c r="O23" i="6" l="1"/>
  <c r="J42" i="6"/>
  <c r="C50" i="6" s="1"/>
  <c r="K28" i="6"/>
  <c r="O28" i="6" s="1"/>
  <c r="D12" i="6" l="1"/>
  <c r="C58" i="6" s="1"/>
  <c r="C12" i="6"/>
  <c r="E11" i="6"/>
  <c r="H28" i="7"/>
  <c r="F29" i="7"/>
  <c r="C29" i="7"/>
  <c r="F41" i="7"/>
  <c r="H40" i="7"/>
  <c r="H20" i="7"/>
  <c r="H21" i="7"/>
  <c r="H22" i="7"/>
  <c r="H19" i="7"/>
  <c r="F23" i="7"/>
  <c r="D12" i="7"/>
  <c r="C12" i="7"/>
  <c r="E11" i="7"/>
  <c r="E41" i="6" l="1"/>
  <c r="G41" i="6"/>
  <c r="K41" i="6" s="1"/>
  <c r="D40" i="7"/>
  <c r="E40" i="7" s="1"/>
  <c r="D28" i="7"/>
  <c r="D22" i="7"/>
  <c r="I22" i="7" s="1"/>
  <c r="H23" i="7"/>
  <c r="I40" i="7" l="1"/>
  <c r="E22" i="7"/>
  <c r="I28" i="7"/>
  <c r="E28" i="7"/>
  <c r="J23" i="6"/>
  <c r="H25" i="7"/>
  <c r="H26" i="7"/>
  <c r="E9" i="7"/>
  <c r="E8" i="7"/>
  <c r="E8" i="6"/>
  <c r="E9" i="6"/>
  <c r="E10" i="6"/>
  <c r="D51" i="6"/>
  <c r="J26" i="6"/>
  <c r="K26" i="6" s="1"/>
  <c r="O26" i="6" s="1"/>
  <c r="J27" i="6"/>
  <c r="K27" i="6" s="1"/>
  <c r="O27" i="6" s="1"/>
  <c r="J25" i="6"/>
  <c r="D52" i="6"/>
  <c r="D49" i="6"/>
  <c r="D50" i="6"/>
  <c r="H37" i="7"/>
  <c r="H38" i="7"/>
  <c r="H39" i="7"/>
  <c r="H27" i="7"/>
  <c r="E40" i="6" l="1"/>
  <c r="G40" i="6"/>
  <c r="K40" i="6" s="1"/>
  <c r="E38" i="6"/>
  <c r="G38" i="6"/>
  <c r="K38" i="6" s="1"/>
  <c r="E39" i="6"/>
  <c r="G39" i="6"/>
  <c r="K39" i="6" s="1"/>
  <c r="D42" i="6"/>
  <c r="G42" i="6" s="1"/>
  <c r="K42" i="6" s="1"/>
  <c r="D38" i="7"/>
  <c r="I38" i="7" s="1"/>
  <c r="D20" i="7"/>
  <c r="D26" i="7"/>
  <c r="D37" i="7"/>
  <c r="D25" i="7"/>
  <c r="I25" i="7" s="1"/>
  <c r="D19" i="7"/>
  <c r="E19" i="7" s="1"/>
  <c r="H41" i="7"/>
  <c r="J29" i="6"/>
  <c r="H29" i="7"/>
  <c r="E39" i="7"/>
  <c r="E27" i="7"/>
  <c r="C41" i="7"/>
  <c r="E12" i="7"/>
  <c r="E12" i="6"/>
  <c r="K23" i="6"/>
  <c r="K25" i="6"/>
  <c r="O25" i="6" s="1"/>
  <c r="I39" i="7"/>
  <c r="O42" i="6" l="1"/>
  <c r="C54" i="6" s="1"/>
  <c r="C55" i="6" s="1"/>
  <c r="E37" i="7"/>
  <c r="I37" i="7"/>
  <c r="O29" i="6"/>
  <c r="I19" i="7"/>
  <c r="D41" i="7"/>
  <c r="D29" i="7"/>
  <c r="K29" i="6"/>
  <c r="E42" i="6"/>
  <c r="C57" i="6" s="1"/>
  <c r="E21" i="7"/>
  <c r="I21" i="7"/>
  <c r="E26" i="7"/>
  <c r="E38" i="7"/>
  <c r="D23" i="7"/>
  <c r="I20" i="7"/>
  <c r="E20" i="7"/>
  <c r="I27" i="7"/>
  <c r="I26" i="7"/>
  <c r="E25" i="7"/>
  <c r="D54" i="6" l="1"/>
  <c r="I23" i="7"/>
  <c r="E41" i="7"/>
  <c r="C60" i="6"/>
  <c r="E29" i="7"/>
  <c r="I29" i="7"/>
  <c r="E23" i="7"/>
  <c r="I41" i="7"/>
</calcChain>
</file>

<file path=xl/sharedStrings.xml><?xml version="1.0" encoding="utf-8"?>
<sst xmlns="http://schemas.openxmlformats.org/spreadsheetml/2006/main" count="145" uniqueCount="68">
  <si>
    <t>Revenue</t>
  </si>
  <si>
    <t>Costs</t>
  </si>
  <si>
    <t>Deferral Balance
(Pre-Rider)</t>
  </si>
  <si>
    <t>Total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</si>
  <si>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</si>
  <si>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</si>
  <si>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</si>
  <si>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</si>
  <si>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</si>
  <si>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</si>
  <si>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</si>
  <si>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</si>
  <si>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</si>
  <si>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</si>
  <si>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C=A-B</t>
  </si>
  <si>
    <t>H=F*G</t>
  </si>
  <si>
    <t>I=E-H</t>
  </si>
  <si>
    <t>K</t>
  </si>
  <si>
    <t>SUMMARY:</t>
  </si>
  <si>
    <r>
      <t>Revenue Collected</t>
    </r>
    <r>
      <rPr>
        <b/>
        <sz val="10"/>
        <rFont val="Arial"/>
        <family val="2"/>
      </rPr>
      <t xml:space="preserve"> - A</t>
    </r>
  </si>
  <si>
    <r>
      <t>Total Rev Requirement -</t>
    </r>
    <r>
      <rPr>
        <b/>
        <sz val="10"/>
        <rFont val="Arial"/>
        <family val="2"/>
      </rPr>
      <t xml:space="preserve"> C</t>
    </r>
  </si>
  <si>
    <t>charge</t>
  </si>
  <si>
    <t>Actual Revenue
Collected</t>
  </si>
  <si>
    <t>F=D*E</t>
  </si>
  <si>
    <t>G=B-F</t>
  </si>
  <si>
    <t>Annual Industry Total</t>
  </si>
  <si>
    <t>Check #</t>
  </si>
  <si>
    <t>Sum of Monthly Calculations</t>
  </si>
  <si>
    <t>Other system support services charge</t>
  </si>
  <si>
    <t>L</t>
  </si>
  <si>
    <t>Operating reserve charge</t>
  </si>
  <si>
    <t>Connection charge</t>
  </si>
  <si>
    <t>Current Refund/
(Charge) to Participant</t>
  </si>
  <si>
    <t>Total DTS Participants</t>
  </si>
  <si>
    <t>All other participants omitted from example but included in the total</t>
  </si>
  <si>
    <t>Current Deferral Balance Allocation
Refund/(Charge)</t>
  </si>
  <si>
    <t>Total Participant Revenue Requirement</t>
  </si>
  <si>
    <t>Total Refunded/
(Charged)</t>
  </si>
  <si>
    <t>Voltage control charge</t>
  </si>
  <si>
    <t>Numbers may not add due to rounding</t>
  </si>
  <si>
    <t>Current Def Bal Alloc and Rider C
Refund/(Charge)</t>
  </si>
  <si>
    <r>
      <t>2014 Rider C to 2014 -</t>
    </r>
    <r>
      <rPr>
        <b/>
        <sz val="10"/>
        <rFont val="Arial"/>
        <family val="2"/>
      </rPr>
      <t xml:space="preserve"> D</t>
    </r>
  </si>
  <si>
    <r>
      <t xml:space="preserve">2015 Rider C to 2014 - </t>
    </r>
    <r>
      <rPr>
        <b/>
        <sz val="10"/>
        <rFont val="Arial"/>
        <family val="2"/>
      </rPr>
      <t>H</t>
    </r>
  </si>
  <si>
    <t>2013-2014 DAR Application - J</t>
  </si>
  <si>
    <t>2015 DAR Application - K</t>
  </si>
  <si>
    <t>2016 DAR Application - L</t>
  </si>
  <si>
    <t>2017-2018 Deferral Account Reconciliation Application</t>
  </si>
  <si>
    <t>M</t>
  </si>
  <si>
    <t>2017-2018 DAR Application - M</t>
  </si>
  <si>
    <t>2013 Illustrative Example - Annual 2013</t>
  </si>
  <si>
    <t>(from Appendix G-6)</t>
  </si>
  <si>
    <t>DTS Participant 6</t>
  </si>
  <si>
    <t>DTS Participant 46</t>
  </si>
  <si>
    <t>2013 Illustrative Example - January 2013</t>
  </si>
  <si>
    <t>January 2013 Monthly Industry Total</t>
  </si>
  <si>
    <t>2013
Total</t>
  </si>
  <si>
    <t>2013 Rider C Related to 2013
Refunded/ (Charged)</t>
  </si>
  <si>
    <t>Curr Def Bal Alloc and 2013 Rider C
Refund/(Charge)</t>
  </si>
  <si>
    <t>2014 Rider C
Refunded/ (Charged)</t>
  </si>
  <si>
    <t>% Related 
to 2013</t>
  </si>
  <si>
    <t>2014 Rider C Relating to 2013
Refunded/ (Charged)</t>
  </si>
  <si>
    <t>2013 Refunded/ (Charged) in 
2013-2014DAR Application
(20866-D01-2016)</t>
  </si>
  <si>
    <t>2013 Refunded/ (Charged) in 2015DAR Application 
(21735-D02-2017)</t>
  </si>
  <si>
    <t>2013 Refunded/ (Charged) in 2016DAR Application 
(23802-D02-2018)</t>
  </si>
  <si>
    <t>M=I-J-K-L</t>
  </si>
  <si>
    <t>January 2013
Total</t>
  </si>
  <si>
    <t>(from Appendix H-4)</t>
  </si>
  <si>
    <t>Rider C Relating to 2013
Refunded/ (Charged)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</si>
</sst>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);\(#,##0.0\)"/>
    <numFmt numFmtId="166" formatCode="_(* #,##0_);_(* \(#,##0\);_(* &quot;-&quot;??_);_(@_)"/>
    <numFmt numFmtId="167" formatCode="0.0%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0" fontId="12" fillId="0" borderId="0">
      <alignment vertical="top"/>
    </xf>
    <xf numFmtId="0" fontId="16" fillId="0" borderId="0">
      <alignment vertical="top"/>
    </xf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6" fillId="0" borderId="0" xfId="0" applyFont="1"/>
    <xf numFmtId="0" fontId="0" fillId="0" borderId="0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/>
    <xf numFmtId="9" fontId="1" fillId="0" borderId="0" xfId="2" applyBorder="1"/>
    <xf numFmtId="0" fontId="6" fillId="2" borderId="0" xfId="0" applyFont="1" applyFill="1"/>
    <xf numFmtId="164" fontId="0" fillId="2" borderId="0" xfId="0" applyNumberFormat="1" applyFill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0" borderId="0" xfId="0" applyFon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2" borderId="8" xfId="0" applyFont="1" applyFill="1" applyBorder="1"/>
    <xf numFmtId="165" fontId="0" fillId="2" borderId="9" xfId="0" applyNumberFormat="1" applyFill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6" xfId="1" applyNumberFormat="1" applyFont="1" applyBorder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3" xfId="1" applyNumberFormat="1" applyFont="1" applyBorder="1" applyAlignment="1">
      <alignment horizontal="center"/>
    </xf>
    <xf numFmtId="166" fontId="0" fillId="0" borderId="8" xfId="1" applyNumberFormat="1" applyFont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6" fontId="0" fillId="0" borderId="3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Border="1"/>
    <xf numFmtId="166" fontId="1" fillId="0" borderId="3" xfId="1" applyNumberFormat="1" applyFill="1" applyBorder="1" applyAlignment="1">
      <alignment horizontal="center"/>
    </xf>
    <xf numFmtId="166" fontId="1" fillId="0" borderId="0" xfId="1" applyNumberFormat="1" applyFill="1" applyBorder="1" applyAlignment="1">
      <alignment horizontal="center"/>
    </xf>
    <xf numFmtId="166" fontId="0" fillId="2" borderId="9" xfId="1" applyNumberFormat="1" applyFont="1" applyFill="1" applyBorder="1" applyAlignment="1">
      <alignment horizontal="center"/>
    </xf>
    <xf numFmtId="166" fontId="0" fillId="0" borderId="0" xfId="1" applyNumberFormat="1" applyFont="1" applyFill="1" applyBorder="1"/>
    <xf numFmtId="166" fontId="0" fillId="0" borderId="0" xfId="1" applyNumberFormat="1" applyFont="1" applyFill="1"/>
    <xf numFmtId="167" fontId="0" fillId="0" borderId="3" xfId="2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166" fontId="0" fillId="0" borderId="6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/>
    <xf numFmtId="0" fontId="10" fillId="0" borderId="0" xfId="0" applyFont="1"/>
    <xf numFmtId="0" fontId="7" fillId="2" borderId="12" xfId="0" quotePrefix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1" fillId="0" borderId="0" xfId="0" quotePrefix="1" applyFont="1" applyFill="1" applyAlignment="1">
      <alignment horizontal="left"/>
    </xf>
    <xf numFmtId="1" fontId="0" fillId="0" borderId="0" xfId="1" applyNumberFormat="1" applyFont="1" applyAlignment="1">
      <alignment horizontal="right"/>
    </xf>
    <xf numFmtId="43" fontId="0" fillId="0" borderId="0" xfId="0" applyNumberFormat="1"/>
    <xf numFmtId="9" fontId="9" fillId="0" borderId="0" xfId="2" applyFont="1" applyFill="1" applyAlignment="1">
      <alignment horizontal="right" vertical="top"/>
    </xf>
    <xf numFmtId="43" fontId="0" fillId="0" borderId="3" xfId="2" applyNumberFormat="1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9" fontId="0" fillId="0" borderId="0" xfId="2" applyNumberFormat="1" applyFont="1" applyFill="1" applyBorder="1" applyAlignment="1">
      <alignment horizontal="center"/>
    </xf>
    <xf numFmtId="9" fontId="0" fillId="0" borderId="3" xfId="2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3" fillId="0" borderId="0" xfId="0" applyFont="1"/>
    <xf numFmtId="37" fontId="14" fillId="0" borderId="0" xfId="0" applyNumberFormat="1" applyFont="1" applyAlignment="1">
      <alignment vertical="top"/>
    </xf>
    <xf numFmtId="43" fontId="9" fillId="0" borderId="0" xfId="1" applyFont="1" applyAlignment="1">
      <alignment vertical="top"/>
    </xf>
    <xf numFmtId="166" fontId="9" fillId="0" borderId="0" xfId="4" applyNumberFormat="1" applyFont="1">
      <alignment vertical="top"/>
    </xf>
    <xf numFmtId="37" fontId="9" fillId="0" borderId="0" xfId="3" applyNumberFormat="1" applyFill="1">
      <alignment vertical="top"/>
    </xf>
    <xf numFmtId="166" fontId="0" fillId="0" borderId="9" xfId="1" applyNumberFormat="1" applyFont="1" applyBorder="1" applyAlignment="1">
      <alignment horizontal="center"/>
    </xf>
    <xf numFmtId="37" fontId="0" fillId="0" borderId="0" xfId="1" applyNumberFormat="1" applyFont="1" applyFill="1" applyBorder="1" applyAlignment="1">
      <alignment horizontal="right"/>
    </xf>
    <xf numFmtId="0" fontId="1" fillId="0" borderId="5" xfId="0" applyFont="1" applyBorder="1"/>
    <xf numFmtId="166" fontId="9" fillId="0" borderId="10" xfId="4" applyNumberFormat="1" applyFont="1" applyBorder="1">
      <alignment vertical="top"/>
    </xf>
    <xf numFmtId="0" fontId="1" fillId="0" borderId="0" xfId="0" applyFont="1" applyFill="1" applyBorder="1"/>
    <xf numFmtId="3" fontId="0" fillId="0" borderId="0" xfId="0" applyNumberFormat="1" applyBorder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166" fontId="0" fillId="0" borderId="0" xfId="0" applyNumberFormat="1"/>
    <xf numFmtId="37" fontId="0" fillId="0" borderId="0" xfId="0" applyNumberFormat="1"/>
    <xf numFmtId="166" fontId="0" fillId="0" borderId="13" xfId="1" applyNumberFormat="1" applyFont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0" fontId="15" fillId="0" borderId="0" xfId="0" applyFont="1"/>
    <xf numFmtId="37" fontId="9" fillId="0" borderId="0" xfId="3" applyNumberFormat="1">
      <alignment vertical="top"/>
    </xf>
    <xf numFmtId="37" fontId="9" fillId="0" borderId="0" xfId="3" applyNumberFormat="1" applyFill="1" applyBorder="1">
      <alignment vertical="top"/>
    </xf>
    <xf numFmtId="37" fontId="0" fillId="0" borderId="3" xfId="1" applyNumberFormat="1" applyFont="1" applyFill="1" applyBorder="1" applyAlignment="1">
      <alignment horizontal="right"/>
    </xf>
    <xf numFmtId="37" fontId="9" fillId="0" borderId="0" xfId="3" applyNumberFormat="1">
      <alignment vertical="top"/>
    </xf>
    <xf numFmtId="37" fontId="9" fillId="0" borderId="0" xfId="3" applyNumberFormat="1">
      <alignment vertical="top"/>
    </xf>
    <xf numFmtId="37" fontId="9" fillId="0" borderId="0" xfId="3" applyNumberFormat="1">
      <alignment vertical="top"/>
    </xf>
    <xf numFmtId="37" fontId="9" fillId="0" borderId="0" xfId="3" applyNumberFormat="1">
      <alignment vertical="top"/>
    </xf>
    <xf numFmtId="37" fontId="9" fillId="0" borderId="0" xfId="3" applyNumberFormat="1">
      <alignment vertical="top"/>
    </xf>
    <xf numFmtId="37" fontId="16" fillId="0" borderId="0" xfId="6" applyNumberFormat="1" applyFill="1">
      <alignment vertical="top"/>
    </xf>
    <xf numFmtId="37" fontId="16" fillId="0" borderId="0" xfId="6" applyNumberFormat="1">
      <alignment vertical="top"/>
    </xf>
    <xf numFmtId="37" fontId="16" fillId="0" borderId="0" xfId="6" applyNumberFormat="1">
      <alignment vertical="top"/>
    </xf>
    <xf numFmtId="37" fontId="16" fillId="0" borderId="0" xfId="6" applyNumberFormat="1">
      <alignment vertical="top"/>
    </xf>
    <xf numFmtId="37" fontId="16" fillId="0" borderId="0" xfId="6" applyNumberFormat="1">
      <alignment vertical="top"/>
    </xf>
    <xf numFmtId="0" fontId="7" fillId="0" borderId="0" xfId="0" quotePrefix="1" applyFont="1" applyFill="1" applyAlignment="1">
      <alignment horizontal="left"/>
    </xf>
    <xf numFmtId="0" fontId="4" fillId="0" borderId="2" xfId="0" quotePrefix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</cellXfs>
  <cellStyles count="7">
    <cellStyle name="Comma" xfId="1" builtinId="3"/>
    <cellStyle name="Comma 2" xfId="4"/>
    <cellStyle name="Normal" xfId="0" builtinId="0"/>
    <cellStyle name="Normal 2" xfId="3"/>
    <cellStyle name="Normal 3" xfId="5"/>
    <cellStyle name="Normal 4" xfId="6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13" zoomScaleNormal="100" workbookViewId="0">
      <selection activeCell="E17" sqref="E17"/>
    </sheetView>
  </sheetViews>
  <sheetFormatPr defaultRowHeight="12.75" x14ac:dyDescent="0.2"/>
  <cols>
    <col min="1" max="1" width="33.42578125" customWidth="1"/>
    <col min="2" max="2" width="39.85546875" bestFit="1" customWidth="1"/>
    <col min="3" max="9" width="15.140625" customWidth="1"/>
    <col min="10" max="10" width="16.140625" customWidth="1"/>
    <col min="12" max="12" width="14.140625" bestFit="1" customWidth="1"/>
  </cols>
  <sheetData>
    <row r="1" spans="1:10" s="54" customFormat="1" ht="23.25" x14ac:dyDescent="0.35">
      <c r="A1" s="57" t="s">
        <v>46</v>
      </c>
    </row>
    <row r="2" spans="1:10" s="54" customFormat="1" ht="23.25" x14ac:dyDescent="0.35">
      <c r="A2" s="57" t="s">
        <v>53</v>
      </c>
    </row>
    <row r="3" spans="1:10" ht="18" x14ac:dyDescent="0.25">
      <c r="A3" s="101" t="s">
        <v>66</v>
      </c>
    </row>
    <row r="4" spans="1:10" ht="15" x14ac:dyDescent="0.25">
      <c r="A4" s="12"/>
    </row>
    <row r="5" spans="1:10" ht="15.75" x14ac:dyDescent="0.25">
      <c r="B5" s="102" t="s">
        <v>54</v>
      </c>
      <c r="C5" s="22"/>
      <c r="D5" s="22"/>
      <c r="E5" s="23"/>
    </row>
    <row r="6" spans="1:10" ht="25.5" x14ac:dyDescent="0.2">
      <c r="B6" s="24"/>
      <c r="C6" s="25" t="s">
        <v>0</v>
      </c>
      <c r="D6" s="25" t="s">
        <v>1</v>
      </c>
      <c r="E6" s="26" t="s">
        <v>2</v>
      </c>
    </row>
    <row r="7" spans="1:10" x14ac:dyDescent="0.2">
      <c r="B7" s="24"/>
      <c r="C7" s="13"/>
      <c r="D7" s="13"/>
      <c r="E7" s="27"/>
    </row>
    <row r="8" spans="1:10" x14ac:dyDescent="0.2">
      <c r="B8" s="24" t="s">
        <v>31</v>
      </c>
      <c r="C8" s="40">
        <v>78542489.780000001</v>
      </c>
      <c r="D8" s="40">
        <v>92453387.430000007</v>
      </c>
      <c r="E8" s="51">
        <f>+C8-D8</f>
        <v>-13910897.650000006</v>
      </c>
      <c r="F8" s="82"/>
      <c r="G8" s="16"/>
    </row>
    <row r="9" spans="1:10" x14ac:dyDescent="0.2">
      <c r="B9" s="24" t="s">
        <v>30</v>
      </c>
      <c r="C9" s="40">
        <v>16009239.66</v>
      </c>
      <c r="D9" s="40">
        <v>16187540.07</v>
      </c>
      <c r="E9" s="51">
        <f>+C9-D9</f>
        <v>-178300.41000000015</v>
      </c>
      <c r="F9" s="82"/>
    </row>
    <row r="10" spans="1:10" x14ac:dyDescent="0.2">
      <c r="B10" s="76" t="s">
        <v>38</v>
      </c>
      <c r="C10" s="40">
        <v>2616145.75</v>
      </c>
      <c r="D10" s="40">
        <v>254994.51</v>
      </c>
      <c r="E10" s="51">
        <f>+C10-D10+0.06</f>
        <v>2361151.3000000003</v>
      </c>
      <c r="F10" s="82"/>
    </row>
    <row r="11" spans="1:10" x14ac:dyDescent="0.2">
      <c r="B11" s="76" t="s">
        <v>28</v>
      </c>
      <c r="C11" s="85">
        <v>574483.97</v>
      </c>
      <c r="D11" s="85">
        <v>1635148.8</v>
      </c>
      <c r="E11" s="86">
        <f>+C11-D11</f>
        <v>-1060664.83</v>
      </c>
      <c r="F11" s="82"/>
    </row>
    <row r="12" spans="1:10" x14ac:dyDescent="0.2">
      <c r="B12" s="28" t="s">
        <v>3</v>
      </c>
      <c r="C12" s="85">
        <f>SUM(C8:C11)</f>
        <v>97742359.159999996</v>
      </c>
      <c r="D12" s="85">
        <f>SUM(D8:D11)</f>
        <v>110531070.81</v>
      </c>
      <c r="E12" s="86">
        <f>SUM(E8:E11)</f>
        <v>-12788711.590000005</v>
      </c>
    </row>
    <row r="13" spans="1:10" ht="15" x14ac:dyDescent="0.25">
      <c r="A13" s="12"/>
      <c r="B13" s="69"/>
    </row>
    <row r="14" spans="1:10" x14ac:dyDescent="0.2">
      <c r="C14" s="80"/>
      <c r="D14" s="80"/>
      <c r="E14" s="80"/>
      <c r="F14" s="80"/>
      <c r="G14" s="80"/>
      <c r="H14" s="80"/>
      <c r="I14" s="80"/>
      <c r="J14" s="80"/>
    </row>
    <row r="15" spans="1:10" ht="13.5" thickBot="1" x14ac:dyDescent="0.25">
      <c r="C15" s="14" t="s">
        <v>4</v>
      </c>
      <c r="D15" s="14" t="s">
        <v>5</v>
      </c>
      <c r="E15" s="14" t="s">
        <v>6</v>
      </c>
      <c r="F15" s="14" t="s">
        <v>7</v>
      </c>
      <c r="G15" s="14" t="s">
        <v>8</v>
      </c>
      <c r="H15" s="14" t="s">
        <v>9</v>
      </c>
      <c r="I15" s="14" t="s">
        <v>10</v>
      </c>
    </row>
    <row r="16" spans="1:10" s="4" customFormat="1" ht="57.2" customHeight="1" thickBot="1" x14ac:dyDescent="0.25">
      <c r="A16" s="55" t="s">
        <v>65</v>
      </c>
      <c r="C16" s="5" t="s">
        <v>22</v>
      </c>
      <c r="D16" s="67" t="s">
        <v>35</v>
      </c>
      <c r="E16" s="67" t="s">
        <v>36</v>
      </c>
      <c r="F16" s="68" t="s">
        <v>56</v>
      </c>
      <c r="G16" s="68" t="s">
        <v>59</v>
      </c>
      <c r="H16" s="68" t="s">
        <v>67</v>
      </c>
      <c r="I16" s="68" t="s">
        <v>40</v>
      </c>
      <c r="J16"/>
    </row>
    <row r="17" spans="1:12" s="2" customFormat="1" x14ac:dyDescent="0.2">
      <c r="C17" s="3"/>
      <c r="D17" s="3"/>
      <c r="E17" s="3" t="s">
        <v>14</v>
      </c>
      <c r="F17" s="3"/>
      <c r="G17" s="3"/>
      <c r="H17" s="3" t="s">
        <v>23</v>
      </c>
      <c r="I17" s="3" t="s">
        <v>24</v>
      </c>
      <c r="J17"/>
    </row>
    <row r="18" spans="1:12" x14ac:dyDescent="0.2">
      <c r="C18" s="6"/>
      <c r="D18" s="6"/>
      <c r="E18" s="6"/>
      <c r="F18" s="6"/>
      <c r="G18" s="8"/>
      <c r="H18" s="8"/>
      <c r="I18" s="8"/>
    </row>
    <row r="19" spans="1:12" x14ac:dyDescent="0.2">
      <c r="A19" s="66" t="s">
        <v>51</v>
      </c>
      <c r="B19" t="s">
        <v>31</v>
      </c>
      <c r="C19" s="96">
        <v>175859.58</v>
      </c>
      <c r="D19" s="96">
        <f>+(C19/C37)*E8</f>
        <v>-31147.021503957065</v>
      </c>
      <c r="E19" s="96">
        <f>+C19-D19</f>
        <v>207006.60150395706</v>
      </c>
      <c r="F19" s="97">
        <v>-21405.24</v>
      </c>
      <c r="G19" s="62">
        <v>1</v>
      </c>
      <c r="H19" s="47">
        <f>F19*G19</f>
        <v>-21405.24</v>
      </c>
      <c r="I19" s="40">
        <f>D19-H19</f>
        <v>-9741.7815039570633</v>
      </c>
      <c r="K19" s="70"/>
      <c r="L19" s="70"/>
    </row>
    <row r="20" spans="1:12" x14ac:dyDescent="0.2">
      <c r="B20" t="s">
        <v>30</v>
      </c>
      <c r="C20" s="96">
        <v>100355.97</v>
      </c>
      <c r="D20" s="96">
        <f t="shared" ref="D20:D22" si="0">+(C20/C38)*E9</f>
        <v>-1117.6989649081008</v>
      </c>
      <c r="E20" s="96">
        <f t="shared" ref="E20:E22" si="1">+C20-D20</f>
        <v>101473.66896490811</v>
      </c>
      <c r="F20" s="97">
        <v>-407.72</v>
      </c>
      <c r="G20" s="62">
        <v>1</v>
      </c>
      <c r="H20" s="47">
        <f t="shared" ref="H20:H22" si="2">F20*G20</f>
        <v>-407.72</v>
      </c>
      <c r="I20" s="40">
        <f t="shared" ref="I20:I22" si="3">D20-H20</f>
        <v>-709.97896490810081</v>
      </c>
      <c r="K20" s="70"/>
      <c r="L20" s="70"/>
    </row>
    <row r="21" spans="1:12" s="13" customFormat="1" x14ac:dyDescent="0.2">
      <c r="B21" s="13" t="s">
        <v>38</v>
      </c>
      <c r="C21" s="96">
        <v>5198.41</v>
      </c>
      <c r="D21" s="96">
        <f t="shared" si="0"/>
        <v>4691.7235132763535</v>
      </c>
      <c r="E21" s="96">
        <f t="shared" si="1"/>
        <v>506.68648672364634</v>
      </c>
      <c r="F21" s="97">
        <v>1936.66</v>
      </c>
      <c r="G21" s="62">
        <v>1</v>
      </c>
      <c r="H21" s="47">
        <f t="shared" si="2"/>
        <v>1936.66</v>
      </c>
      <c r="I21" s="40">
        <f t="shared" si="3"/>
        <v>2755.0635132763537</v>
      </c>
      <c r="K21" s="70"/>
      <c r="L21" s="70"/>
    </row>
    <row r="22" spans="1:12" x14ac:dyDescent="0.2">
      <c r="B22" s="78" t="s">
        <v>28</v>
      </c>
      <c r="C22" s="96">
        <v>994.73</v>
      </c>
      <c r="D22" s="96">
        <f t="shared" si="0"/>
        <v>-1836.5614733269235</v>
      </c>
      <c r="E22" s="96">
        <f t="shared" si="1"/>
        <v>2831.2914733269236</v>
      </c>
      <c r="F22" s="97">
        <v>-9071.74</v>
      </c>
      <c r="G22" s="62">
        <v>1</v>
      </c>
      <c r="H22" s="47">
        <f t="shared" si="2"/>
        <v>-9071.74</v>
      </c>
      <c r="I22" s="40">
        <f t="shared" si="3"/>
        <v>7235.1785266730767</v>
      </c>
      <c r="K22" s="70"/>
      <c r="L22" s="70"/>
    </row>
    <row r="23" spans="1:12" x14ac:dyDescent="0.2">
      <c r="C23" s="41">
        <f>SUM(C19:C22)</f>
        <v>282408.68999999994</v>
      </c>
      <c r="D23" s="41">
        <f>SUM(D19:D22)</f>
        <v>-29409.558428915738</v>
      </c>
      <c r="E23" s="41">
        <f>SUM(E19:E22)</f>
        <v>311818.24842891574</v>
      </c>
      <c r="F23" s="41">
        <f>SUM(F19:F22)</f>
        <v>-28948.04</v>
      </c>
      <c r="G23" s="61"/>
      <c r="H23" s="41">
        <f>SUM(H19:H22)</f>
        <v>-28948.04</v>
      </c>
      <c r="I23" s="41">
        <f>SUM(I19:I22)</f>
        <v>-461.51842891573415</v>
      </c>
    </row>
    <row r="24" spans="1:12" x14ac:dyDescent="0.2">
      <c r="C24" s="11"/>
      <c r="D24" s="11"/>
      <c r="E24" s="11"/>
      <c r="F24" s="11"/>
      <c r="G24" s="10"/>
      <c r="H24" s="10"/>
      <c r="I24" s="11"/>
    </row>
    <row r="25" spans="1:12" x14ac:dyDescent="0.2">
      <c r="A25" s="66" t="s">
        <v>52</v>
      </c>
      <c r="B25" t="s">
        <v>31</v>
      </c>
      <c r="C25" s="98">
        <v>94071.73</v>
      </c>
      <c r="D25" s="34">
        <f>+C25/C37*E8</f>
        <v>-16661.328300820704</v>
      </c>
      <c r="E25" s="34">
        <f>+C25-D25</f>
        <v>110733.0583008207</v>
      </c>
      <c r="F25" s="99">
        <v>-7228.22</v>
      </c>
      <c r="G25" s="63">
        <v>1</v>
      </c>
      <c r="H25" s="34">
        <f>F25*G25</f>
        <v>-7228.22</v>
      </c>
      <c r="I25" s="34">
        <f>D25-H25</f>
        <v>-9433.1083008207024</v>
      </c>
    </row>
    <row r="26" spans="1:12" x14ac:dyDescent="0.2">
      <c r="B26" t="s">
        <v>30</v>
      </c>
      <c r="C26" s="98">
        <v>10679.13</v>
      </c>
      <c r="D26" s="34">
        <f t="shared" ref="D26:D28" si="4">+C26/C38*E9</f>
        <v>-118.93714491643142</v>
      </c>
      <c r="E26" s="34">
        <f>+C26-D26</f>
        <v>10798.067144916431</v>
      </c>
      <c r="F26" s="99">
        <v>-137.68</v>
      </c>
      <c r="G26" s="63">
        <v>1</v>
      </c>
      <c r="H26" s="34">
        <f>F26*G26</f>
        <v>-137.68</v>
      </c>
      <c r="I26" s="34">
        <f>D26-H26</f>
        <v>18.742855083568585</v>
      </c>
    </row>
    <row r="27" spans="1:12" x14ac:dyDescent="0.2">
      <c r="B27" s="13" t="s">
        <v>38</v>
      </c>
      <c r="C27" s="98">
        <v>1755.42</v>
      </c>
      <c r="D27" s="34">
        <f t="shared" si="4"/>
        <v>1584.3200689586963</v>
      </c>
      <c r="E27" s="34">
        <f>+C27-D27</f>
        <v>171.09993104130376</v>
      </c>
      <c r="F27" s="99">
        <v>653.98</v>
      </c>
      <c r="G27" s="63">
        <v>1</v>
      </c>
      <c r="H27" s="34">
        <f>F27*G27</f>
        <v>653.98</v>
      </c>
      <c r="I27" s="34">
        <f>D27-H27</f>
        <v>930.34006895869629</v>
      </c>
    </row>
    <row r="28" spans="1:12" x14ac:dyDescent="0.2">
      <c r="B28" s="78" t="s">
        <v>28</v>
      </c>
      <c r="C28" s="98">
        <v>367.86</v>
      </c>
      <c r="D28" s="34">
        <f t="shared" si="4"/>
        <v>-679.17676513027868</v>
      </c>
      <c r="E28" s="34">
        <f>+C28-D28</f>
        <v>1047.0367651302786</v>
      </c>
      <c r="F28" s="99">
        <v>-3063.39</v>
      </c>
      <c r="G28" s="63">
        <v>1</v>
      </c>
      <c r="H28" s="34">
        <f>F28*G28</f>
        <v>-3063.39</v>
      </c>
      <c r="I28" s="34">
        <f>D28-H28</f>
        <v>2384.2132348697214</v>
      </c>
    </row>
    <row r="29" spans="1:12" x14ac:dyDescent="0.2">
      <c r="C29" s="38">
        <f>SUM(C25:C28)</f>
        <v>106874.14</v>
      </c>
      <c r="D29" s="38">
        <f>SUM(D25:D28)</f>
        <v>-15875.122141908718</v>
      </c>
      <c r="E29" s="38">
        <f>SUM(E25:E28)</f>
        <v>122749.26214190872</v>
      </c>
      <c r="F29" s="38">
        <f>SUM(F25:F28)</f>
        <v>-9775.31</v>
      </c>
      <c r="G29" s="49"/>
      <c r="H29" s="38">
        <f>SUM(H25:H28)</f>
        <v>-9775.31</v>
      </c>
      <c r="I29" s="38">
        <f>SUM(I25:I28)</f>
        <v>-6099.8121419087165</v>
      </c>
    </row>
    <row r="30" spans="1:12" x14ac:dyDescent="0.2">
      <c r="C30" s="9"/>
      <c r="D30" s="9"/>
      <c r="E30" s="9"/>
      <c r="F30" s="40"/>
      <c r="G30" s="31"/>
      <c r="H30" s="40"/>
      <c r="I30" s="34"/>
    </row>
    <row r="31" spans="1:12" x14ac:dyDescent="0.2">
      <c r="A31" s="50" t="s">
        <v>34</v>
      </c>
      <c r="B31" s="32"/>
      <c r="C31" s="33"/>
      <c r="D31" s="9"/>
      <c r="E31" s="9"/>
      <c r="F31" s="40"/>
      <c r="G31" s="31"/>
      <c r="H31" s="40"/>
      <c r="I31" s="43"/>
    </row>
    <row r="32" spans="1:12" s="16" customFormat="1" x14ac:dyDescent="0.2">
      <c r="A32" s="53"/>
      <c r="B32" s="29"/>
      <c r="C32" s="31"/>
      <c r="D32" s="30"/>
      <c r="E32" s="30"/>
      <c r="F32" s="40"/>
      <c r="G32" s="31"/>
      <c r="H32" s="40"/>
      <c r="I32" s="47"/>
    </row>
    <row r="33" spans="1:10" s="16" customFormat="1" x14ac:dyDescent="0.2">
      <c r="A33" s="29"/>
      <c r="B33" s="29"/>
      <c r="C33" s="14" t="s">
        <v>4</v>
      </c>
      <c r="D33" s="14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14" t="s">
        <v>10</v>
      </c>
      <c r="J33"/>
    </row>
    <row r="34" spans="1:10" ht="57.2" customHeight="1" x14ac:dyDescent="0.2">
      <c r="C34" s="5" t="str">
        <f>C16</f>
        <v>Actual Revenue
Collected</v>
      </c>
      <c r="D34" s="5" t="str">
        <f t="shared" ref="D34:I34" si="5">D16</f>
        <v>Current Deferral Balance Allocation
Refund/(Charge)</v>
      </c>
      <c r="E34" s="5" t="str">
        <f t="shared" si="5"/>
        <v>Total Participant Revenue Requirement</v>
      </c>
      <c r="F34" s="5" t="str">
        <f t="shared" si="5"/>
        <v>2013 Rider C Related to 2013
Refunded/ (Charged)</v>
      </c>
      <c r="G34" s="5" t="str">
        <f t="shared" si="5"/>
        <v>% Related 
to 2013</v>
      </c>
      <c r="H34" s="5" t="str">
        <f t="shared" si="5"/>
        <v>Rider C Relating to 2013
Refunded/ (Charged)</v>
      </c>
      <c r="I34" s="5" t="str">
        <f t="shared" si="5"/>
        <v>Current Def Bal Alloc and Rider C
Refund/(Charge)</v>
      </c>
    </row>
    <row r="35" spans="1:10" x14ac:dyDescent="0.2">
      <c r="C35" s="52"/>
      <c r="D35" s="52"/>
      <c r="E35" s="3" t="s">
        <v>14</v>
      </c>
      <c r="F35" s="3"/>
      <c r="G35" s="3"/>
      <c r="H35" s="3" t="s">
        <v>23</v>
      </c>
      <c r="I35" s="3" t="s">
        <v>24</v>
      </c>
    </row>
    <row r="36" spans="1:10" x14ac:dyDescent="0.2">
      <c r="C36" s="52"/>
      <c r="D36" s="52"/>
      <c r="E36" s="3"/>
      <c r="F36" s="3"/>
      <c r="G36" s="3"/>
      <c r="H36" s="3"/>
      <c r="I36" s="3"/>
    </row>
    <row r="37" spans="1:10" x14ac:dyDescent="0.2">
      <c r="A37" s="1" t="s">
        <v>33</v>
      </c>
      <c r="B37" t="s">
        <v>31</v>
      </c>
      <c r="C37" s="40">
        <v>78542489.780000001</v>
      </c>
      <c r="D37" s="40">
        <f>+E8</f>
        <v>-13910897.650000006</v>
      </c>
      <c r="E37" s="40">
        <f>+C37-D37</f>
        <v>92453387.430000007</v>
      </c>
      <c r="F37" s="40">
        <v>-10772902.439999999</v>
      </c>
      <c r="G37" s="63">
        <v>1</v>
      </c>
      <c r="H37" s="40">
        <f>F37*G37</f>
        <v>-10772902.439999999</v>
      </c>
      <c r="I37" s="37">
        <f>D37-H37</f>
        <v>-3137995.2100000065</v>
      </c>
    </row>
    <row r="38" spans="1:10" x14ac:dyDescent="0.2">
      <c r="B38" t="s">
        <v>30</v>
      </c>
      <c r="C38" s="40">
        <v>16009239.66</v>
      </c>
      <c r="D38" s="40">
        <f t="shared" ref="D38:D40" si="6">+E9</f>
        <v>-178300.41000000015</v>
      </c>
      <c r="E38" s="40">
        <f>+C38-D38</f>
        <v>16187540.07</v>
      </c>
      <c r="F38" s="40">
        <v>-205198.16</v>
      </c>
      <c r="G38" s="63">
        <v>1</v>
      </c>
      <c r="H38" s="40">
        <f>F38*G38</f>
        <v>-205198.16</v>
      </c>
      <c r="I38" s="37">
        <f>D38-H38</f>
        <v>26897.749999999854</v>
      </c>
    </row>
    <row r="39" spans="1:10" x14ac:dyDescent="0.2">
      <c r="B39" s="13" t="s">
        <v>38</v>
      </c>
      <c r="C39" s="40">
        <v>2616145.75</v>
      </c>
      <c r="D39" s="40">
        <f t="shared" si="6"/>
        <v>2361151.3000000003</v>
      </c>
      <c r="E39" s="40">
        <f>+C39-D39</f>
        <v>254994.44999999972</v>
      </c>
      <c r="F39" s="40">
        <v>974691.17</v>
      </c>
      <c r="G39" s="63">
        <v>1</v>
      </c>
      <c r="H39" s="40">
        <f>F39*G39</f>
        <v>974691.17</v>
      </c>
      <c r="I39" s="37">
        <f>D39-H39</f>
        <v>1386460.1300000004</v>
      </c>
    </row>
    <row r="40" spans="1:10" x14ac:dyDescent="0.2">
      <c r="B40" s="78" t="s">
        <v>28</v>
      </c>
      <c r="C40" s="40">
        <v>574483.97</v>
      </c>
      <c r="D40" s="40">
        <f t="shared" si="6"/>
        <v>-1060664.83</v>
      </c>
      <c r="E40" s="40">
        <f>+C40-D40</f>
        <v>1635148.8</v>
      </c>
      <c r="F40" s="40">
        <v>-4565658.78</v>
      </c>
      <c r="G40" s="63">
        <v>1</v>
      </c>
      <c r="H40" s="40">
        <f>F40*G40</f>
        <v>-4565658.78</v>
      </c>
      <c r="I40" s="37">
        <f>D40-H40</f>
        <v>3504993.95</v>
      </c>
    </row>
    <row r="41" spans="1:10" x14ac:dyDescent="0.2">
      <c r="C41" s="41">
        <f>SUM(C37:C40)</f>
        <v>97742359.159999996</v>
      </c>
      <c r="D41" s="41">
        <f>SUM(D37:D40)</f>
        <v>-12788711.590000005</v>
      </c>
      <c r="E41" s="41">
        <f>SUM(E37:E40)</f>
        <v>110531070.75</v>
      </c>
      <c r="F41" s="41">
        <f>SUM(F37:F40)</f>
        <v>-14569068.210000001</v>
      </c>
      <c r="G41" s="64"/>
      <c r="H41" s="38">
        <f>SUM(H37:H40)</f>
        <v>-14569068.210000001</v>
      </c>
      <c r="I41" s="38">
        <f>SUM(I37:I40)</f>
        <v>1780356.6199999941</v>
      </c>
    </row>
    <row r="42" spans="1:10" x14ac:dyDescent="0.2">
      <c r="C42" s="11"/>
      <c r="D42" s="11"/>
      <c r="E42" s="11"/>
      <c r="F42" s="11"/>
      <c r="G42" s="8"/>
      <c r="H42" s="8"/>
      <c r="I42" s="8"/>
    </row>
    <row r="43" spans="1:10" x14ac:dyDescent="0.2">
      <c r="A43" s="87" t="s">
        <v>39</v>
      </c>
      <c r="C43" s="34"/>
      <c r="D43" s="34"/>
      <c r="E43" s="34"/>
      <c r="F43" s="34"/>
      <c r="G43" s="8"/>
      <c r="H43" s="8"/>
      <c r="I43" s="8"/>
    </row>
    <row r="44" spans="1:10" x14ac:dyDescent="0.2">
      <c r="C44" s="34"/>
      <c r="D44" s="34"/>
      <c r="E44" s="34"/>
      <c r="F44" s="34"/>
      <c r="G44" s="6"/>
      <c r="H44" s="6"/>
      <c r="I44" s="6"/>
      <c r="J44" s="6"/>
    </row>
    <row r="45" spans="1:10" x14ac:dyDescent="0.2">
      <c r="C45" s="34"/>
      <c r="D45" s="34"/>
      <c r="E45" s="34"/>
      <c r="F45" s="34"/>
      <c r="G45" s="6"/>
      <c r="H45" s="6"/>
      <c r="I45" s="6"/>
      <c r="J45" s="6"/>
    </row>
    <row r="46" spans="1:10" x14ac:dyDescent="0.2">
      <c r="C46" s="34"/>
      <c r="D46" s="34"/>
      <c r="E46" s="34"/>
      <c r="F46" s="34"/>
    </row>
    <row r="47" spans="1:10" x14ac:dyDescent="0.2">
      <c r="C47" s="34"/>
      <c r="D47" s="34"/>
      <c r="E47" s="34"/>
      <c r="F47" s="34"/>
    </row>
    <row r="48" spans="1:10" x14ac:dyDescent="0.2">
      <c r="C48" s="6"/>
      <c r="D48" s="6"/>
      <c r="F48" s="42"/>
    </row>
    <row r="49" spans="3:6" x14ac:dyDescent="0.2">
      <c r="C49" s="6"/>
      <c r="D49" s="6"/>
      <c r="E49" s="42"/>
      <c r="F49" s="42"/>
    </row>
    <row r="50" spans="3:6" x14ac:dyDescent="0.2">
      <c r="C50" s="6"/>
      <c r="D50" s="6"/>
      <c r="E50" s="42"/>
      <c r="F50" s="42"/>
    </row>
    <row r="51" spans="3:6" x14ac:dyDescent="0.2">
      <c r="C51" s="6"/>
      <c r="D51" s="6"/>
      <c r="E51" s="42"/>
      <c r="F51" s="42"/>
    </row>
    <row r="52" spans="3:6" x14ac:dyDescent="0.2">
      <c r="C52" s="6"/>
      <c r="D52" s="6"/>
      <c r="E52" s="42"/>
      <c r="F52" s="42"/>
    </row>
    <row r="53" spans="3:6" x14ac:dyDescent="0.2">
      <c r="C53" s="6"/>
      <c r="D53" s="6"/>
      <c r="E53" s="42"/>
      <c r="F53" s="42"/>
    </row>
    <row r="54" spans="3:6" x14ac:dyDescent="0.2">
      <c r="C54" s="6"/>
      <c r="D54" s="6"/>
      <c r="E54" s="42"/>
      <c r="F54" s="42"/>
    </row>
    <row r="55" spans="3:6" x14ac:dyDescent="0.2">
      <c r="C55" s="6"/>
      <c r="D55" s="6"/>
      <c r="E55" s="42"/>
      <c r="F55" s="42"/>
    </row>
    <row r="56" spans="3:6" x14ac:dyDescent="0.2">
      <c r="C56" s="6"/>
      <c r="D56" s="6"/>
      <c r="E56" s="42"/>
      <c r="F56" s="42"/>
    </row>
    <row r="57" spans="3:6" x14ac:dyDescent="0.2">
      <c r="C57" s="6"/>
      <c r="D57" s="6"/>
      <c r="E57" s="42"/>
      <c r="F57" s="42"/>
    </row>
    <row r="58" spans="3:6" x14ac:dyDescent="0.2">
      <c r="C58" s="6"/>
      <c r="D58" s="6"/>
      <c r="E58" s="42"/>
    </row>
    <row r="59" spans="3:6" x14ac:dyDescent="0.2">
      <c r="C59" s="6"/>
      <c r="D59" s="6"/>
      <c r="E59" s="42"/>
    </row>
    <row r="60" spans="3:6" x14ac:dyDescent="0.2">
      <c r="E60" s="42"/>
    </row>
    <row r="61" spans="3:6" x14ac:dyDescent="0.2">
      <c r="E61" s="42"/>
    </row>
    <row r="62" spans="3:6" x14ac:dyDescent="0.2">
      <c r="E62" s="42"/>
    </row>
    <row r="63" spans="3:6" x14ac:dyDescent="0.2">
      <c r="E63" s="42"/>
    </row>
    <row r="64" spans="3:6" x14ac:dyDescent="0.2">
      <c r="E64" s="42"/>
    </row>
    <row r="65" spans="5:5" x14ac:dyDescent="0.2">
      <c r="E65" s="42"/>
    </row>
    <row r="66" spans="5:5" x14ac:dyDescent="0.2">
      <c r="E66" s="42"/>
    </row>
    <row r="67" spans="5:5" x14ac:dyDescent="0.2">
      <c r="E67" s="42"/>
    </row>
    <row r="68" spans="5:5" x14ac:dyDescent="0.2">
      <c r="E68" s="42"/>
    </row>
    <row r="69" spans="5:5" x14ac:dyDescent="0.2">
      <c r="E69" s="42"/>
    </row>
  </sheetData>
  <phoneticPr fontId="5" type="noConversion"/>
  <pageMargins left="0.25" right="0.25" top="1" bottom="1" header="0.25" footer="0.5"/>
  <pageSetup scale="60" orientation="landscape" r:id="rId1"/>
  <headerFooter alignWithMargins="0">
    <oddHeader>&amp;R&amp;"Arial,Bold"&amp;14Appendix F-2
DTS Example (2006 to 2016)  
 Monthly to Annual Reports</oddHeader>
    <oddFooter>&amp;LSep 2019&amp;C&amp;A&amp;RPage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opLeftCell="A7" zoomScale="85" zoomScaleNormal="85" zoomScaleSheetLayoutView="100" workbookViewId="0">
      <selection activeCell="F35" sqref="F35"/>
    </sheetView>
  </sheetViews>
  <sheetFormatPr defaultRowHeight="12.75" x14ac:dyDescent="0.2"/>
  <cols>
    <col min="1" max="1" width="34.7109375" customWidth="1"/>
    <col min="2" max="2" width="33.42578125" bestFit="1" customWidth="1"/>
    <col min="3" max="15" width="16.28515625" customWidth="1"/>
    <col min="16" max="16" width="14.7109375" customWidth="1"/>
    <col min="18" max="18" width="14.140625" bestFit="1" customWidth="1"/>
  </cols>
  <sheetData>
    <row r="1" spans="1:16" s="54" customFormat="1" ht="23.25" x14ac:dyDescent="0.35">
      <c r="A1" s="57" t="s">
        <v>46</v>
      </c>
    </row>
    <row r="2" spans="1:16" s="54" customFormat="1" ht="23.25" x14ac:dyDescent="0.35">
      <c r="A2" s="57" t="s">
        <v>49</v>
      </c>
    </row>
    <row r="3" spans="1:16" ht="18" x14ac:dyDescent="0.25">
      <c r="A3" s="101" t="s">
        <v>50</v>
      </c>
    </row>
    <row r="4" spans="1:16" ht="15" x14ac:dyDescent="0.25">
      <c r="A4" s="12"/>
    </row>
    <row r="5" spans="1:16" ht="15.75" x14ac:dyDescent="0.25">
      <c r="B5" s="21" t="s">
        <v>25</v>
      </c>
      <c r="C5" s="22"/>
      <c r="D5" s="22"/>
      <c r="E5" s="23"/>
    </row>
    <row r="6" spans="1:16" ht="25.5" x14ac:dyDescent="0.2">
      <c r="B6" s="24"/>
      <c r="C6" s="25" t="s">
        <v>0</v>
      </c>
      <c r="D6" s="25" t="s">
        <v>1</v>
      </c>
      <c r="E6" s="26" t="s">
        <v>2</v>
      </c>
    </row>
    <row r="7" spans="1:16" x14ac:dyDescent="0.2">
      <c r="B7" s="24"/>
      <c r="C7" s="79"/>
      <c r="D7" s="13"/>
      <c r="E7" s="27"/>
    </row>
    <row r="8" spans="1:16" x14ac:dyDescent="0.2">
      <c r="B8" s="24" t="s">
        <v>31</v>
      </c>
      <c r="C8" s="73">
        <v>1005692197.8200001</v>
      </c>
      <c r="D8" s="34">
        <v>1122446893.3</v>
      </c>
      <c r="E8" s="35">
        <f>+C8-D8</f>
        <v>-116754695.4799999</v>
      </c>
      <c r="G8" s="71"/>
      <c r="H8" s="16"/>
    </row>
    <row r="9" spans="1:16" x14ac:dyDescent="0.2">
      <c r="B9" s="24" t="s">
        <v>30</v>
      </c>
      <c r="C9" s="73">
        <v>361473465.67000002</v>
      </c>
      <c r="D9" s="34">
        <v>363244124.06</v>
      </c>
      <c r="E9" s="35">
        <f>+C9-D9</f>
        <v>-1770658.3899999857</v>
      </c>
      <c r="G9" s="71"/>
      <c r="H9" s="16"/>
    </row>
    <row r="10" spans="1:16" x14ac:dyDescent="0.2">
      <c r="B10" s="76" t="s">
        <v>38</v>
      </c>
      <c r="C10" s="73">
        <v>21869979.510000002</v>
      </c>
      <c r="D10" s="34">
        <v>11350887.119999999</v>
      </c>
      <c r="E10" s="35">
        <f>+C10-D10</f>
        <v>10519092.390000002</v>
      </c>
      <c r="G10" s="71"/>
    </row>
    <row r="11" spans="1:16" x14ac:dyDescent="0.2">
      <c r="B11" s="76" t="s">
        <v>28</v>
      </c>
      <c r="C11" s="73">
        <v>5594539.2599999998</v>
      </c>
      <c r="D11" s="34">
        <v>18953881.460000001</v>
      </c>
      <c r="E11" s="84">
        <f>+C11-D11</f>
        <v>-13359342.200000001</v>
      </c>
      <c r="G11" s="71"/>
    </row>
    <row r="12" spans="1:16" x14ac:dyDescent="0.2">
      <c r="B12" s="28" t="s">
        <v>3</v>
      </c>
      <c r="C12" s="39">
        <f>SUM(C8:C11)</f>
        <v>1394630182.26</v>
      </c>
      <c r="D12" s="39">
        <f>SUM(D8:D11)</f>
        <v>1515995785.9399998</v>
      </c>
      <c r="E12" s="74">
        <f>SUM(E8:E11)</f>
        <v>-121365603.67999989</v>
      </c>
      <c r="G12" s="71"/>
    </row>
    <row r="13" spans="1:16" ht="15" x14ac:dyDescent="0.25">
      <c r="A13" s="12"/>
    </row>
    <row r="14" spans="1:16" x14ac:dyDescent="0.2"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</row>
    <row r="15" spans="1:16" ht="13.5" thickBot="1" x14ac:dyDescent="0.25">
      <c r="C15" s="14" t="s">
        <v>4</v>
      </c>
      <c r="D15" s="14" t="s">
        <v>5</v>
      </c>
      <c r="E15" s="14" t="s">
        <v>6</v>
      </c>
      <c r="F15" s="14" t="s">
        <v>7</v>
      </c>
      <c r="G15" s="15" t="s">
        <v>8</v>
      </c>
      <c r="H15" s="15" t="s">
        <v>9</v>
      </c>
      <c r="I15" s="14" t="s">
        <v>10</v>
      </c>
      <c r="J15" s="15" t="s">
        <v>11</v>
      </c>
      <c r="K15" s="14" t="s">
        <v>12</v>
      </c>
      <c r="L15" s="14" t="s">
        <v>13</v>
      </c>
      <c r="M15" s="14" t="s">
        <v>17</v>
      </c>
      <c r="N15" s="14" t="s">
        <v>29</v>
      </c>
      <c r="O15" s="14" t="s">
        <v>47</v>
      </c>
      <c r="P15" s="14"/>
    </row>
    <row r="16" spans="1:16" s="4" customFormat="1" ht="79.5" customHeight="1" thickBot="1" x14ac:dyDescent="0.25">
      <c r="A16" s="55" t="s">
        <v>55</v>
      </c>
      <c r="C16" s="5" t="s">
        <v>22</v>
      </c>
      <c r="D16" s="67" t="s">
        <v>35</v>
      </c>
      <c r="E16" s="67" t="s">
        <v>36</v>
      </c>
      <c r="F16" s="67" t="s">
        <v>56</v>
      </c>
      <c r="G16" s="67" t="s">
        <v>57</v>
      </c>
      <c r="H16" s="68" t="s">
        <v>58</v>
      </c>
      <c r="I16" s="67" t="s">
        <v>59</v>
      </c>
      <c r="J16" s="68" t="s">
        <v>60</v>
      </c>
      <c r="K16" s="67" t="s">
        <v>37</v>
      </c>
      <c r="L16" s="67" t="s">
        <v>61</v>
      </c>
      <c r="M16" s="67" t="s">
        <v>62</v>
      </c>
      <c r="N16" s="67" t="s">
        <v>63</v>
      </c>
      <c r="O16" s="56" t="s">
        <v>32</v>
      </c>
      <c r="P16"/>
    </row>
    <row r="17" spans="1:16" s="2" customFormat="1" ht="12.75" customHeight="1" x14ac:dyDescent="0.2">
      <c r="C17" s="103" t="s">
        <v>27</v>
      </c>
      <c r="D17" s="103"/>
      <c r="E17" s="103"/>
      <c r="F17" s="103"/>
      <c r="G17" s="103"/>
      <c r="H17" s="3"/>
      <c r="I17" s="3"/>
      <c r="J17" s="7" t="s">
        <v>15</v>
      </c>
      <c r="K17" s="2" t="s">
        <v>16</v>
      </c>
      <c r="O17" s="2" t="s">
        <v>64</v>
      </c>
      <c r="P17"/>
    </row>
    <row r="18" spans="1:16" x14ac:dyDescent="0.2">
      <c r="C18" s="42"/>
      <c r="D18" s="42"/>
      <c r="E18" s="42"/>
      <c r="F18" s="43"/>
      <c r="G18" s="43"/>
      <c r="H18" s="43"/>
      <c r="I18" s="43"/>
      <c r="J18" s="43"/>
      <c r="K18" s="42"/>
      <c r="L18" s="42"/>
      <c r="M18" s="42"/>
      <c r="N18" s="42"/>
      <c r="O18" s="42"/>
    </row>
    <row r="19" spans="1:16" x14ac:dyDescent="0.2">
      <c r="A19" s="66" t="s">
        <v>51</v>
      </c>
      <c r="B19" t="s">
        <v>31</v>
      </c>
      <c r="C19" s="88">
        <v>3631261.27</v>
      </c>
      <c r="D19" s="91">
        <v>-552553.48952950002</v>
      </c>
      <c r="E19" s="73">
        <f>+C19-D19</f>
        <v>4183814.7595295003</v>
      </c>
      <c r="F19" s="89">
        <v>-569074.72</v>
      </c>
      <c r="G19" s="73">
        <f>D19-F19</f>
        <v>16521.230470499955</v>
      </c>
      <c r="H19" s="100">
        <v>-28467.48</v>
      </c>
      <c r="I19" s="60">
        <v>0</v>
      </c>
      <c r="J19" s="40">
        <f>+H19*I19</f>
        <v>0</v>
      </c>
      <c r="K19" s="73">
        <f>+G19-J19</f>
        <v>16521.230470499955</v>
      </c>
      <c r="L19" s="96">
        <v>-389987.61</v>
      </c>
      <c r="M19" s="96">
        <v>46072.41</v>
      </c>
      <c r="N19" s="96">
        <v>345895.41</v>
      </c>
      <c r="O19" s="73">
        <f>+K19-L19-M19-N19</f>
        <v>14541.020470499934</v>
      </c>
    </row>
    <row r="20" spans="1:16" x14ac:dyDescent="0.2">
      <c r="B20" t="s">
        <v>30</v>
      </c>
      <c r="C20" s="88">
        <v>1150198.95</v>
      </c>
      <c r="D20" s="91">
        <v>-4387.1757728000002</v>
      </c>
      <c r="E20" s="73">
        <f t="shared" ref="E20:E22" si="0">+C20-D20</f>
        <v>1154586.1257728001</v>
      </c>
      <c r="F20" s="89">
        <v>-4005.06</v>
      </c>
      <c r="G20" s="73">
        <f t="shared" ref="G20:G22" si="1">D20-F20</f>
        <v>-382.11577280000029</v>
      </c>
      <c r="H20" s="100">
        <v>-386.43</v>
      </c>
      <c r="I20" s="60">
        <v>0</v>
      </c>
      <c r="J20" s="40">
        <f>+H20*I20</f>
        <v>0</v>
      </c>
      <c r="K20" s="73">
        <f t="shared" ref="K20:K22" si="2">+G20-J20</f>
        <v>-382.11577280000029</v>
      </c>
      <c r="L20" s="96">
        <v>-382.13</v>
      </c>
      <c r="M20" s="96">
        <v>-0.01</v>
      </c>
      <c r="N20" s="96">
        <v>0</v>
      </c>
      <c r="O20" s="73">
        <f t="shared" ref="O20:O22" si="3">+K20-L20-M20-N20</f>
        <v>2.422719999970923E-2</v>
      </c>
    </row>
    <row r="21" spans="1:16" x14ac:dyDescent="0.2">
      <c r="B21" t="s">
        <v>38</v>
      </c>
      <c r="C21" s="88">
        <v>64439.68</v>
      </c>
      <c r="D21" s="91">
        <v>21075.2459906</v>
      </c>
      <c r="E21" s="73">
        <f t="shared" si="0"/>
        <v>43364.4340094</v>
      </c>
      <c r="F21" s="89">
        <v>18818.41</v>
      </c>
      <c r="G21" s="73">
        <f t="shared" si="1"/>
        <v>2256.8359906000005</v>
      </c>
      <c r="H21" s="100">
        <v>386.43</v>
      </c>
      <c r="I21" s="60">
        <v>0</v>
      </c>
      <c r="J21" s="40">
        <f>+H21*I21</f>
        <v>0</v>
      </c>
      <c r="K21" s="73">
        <f t="shared" si="2"/>
        <v>2256.8359906000005</v>
      </c>
      <c r="L21" s="96">
        <v>3011.26</v>
      </c>
      <c r="M21" s="96">
        <v>-754.42</v>
      </c>
      <c r="N21" s="96">
        <v>0</v>
      </c>
      <c r="O21" s="73">
        <f t="shared" si="3"/>
        <v>-4.0093999997452556E-3</v>
      </c>
    </row>
    <row r="22" spans="1:16" x14ac:dyDescent="0.2">
      <c r="B22" t="s">
        <v>28</v>
      </c>
      <c r="C22" s="88">
        <v>38768.44</v>
      </c>
      <c r="D22" s="91">
        <v>-119477.41912380001</v>
      </c>
      <c r="E22" s="89">
        <f t="shared" si="0"/>
        <v>158245.85912380001</v>
      </c>
      <c r="F22" s="89">
        <v>-96948.38</v>
      </c>
      <c r="G22" s="89">
        <f t="shared" si="1"/>
        <v>-22529.039123800001</v>
      </c>
      <c r="H22" s="100">
        <v>0</v>
      </c>
      <c r="I22" s="60">
        <v>0</v>
      </c>
      <c r="J22" s="40">
        <f>+H22*I22</f>
        <v>0</v>
      </c>
      <c r="K22" s="89">
        <f t="shared" si="2"/>
        <v>-22529.039123800001</v>
      </c>
      <c r="L22" s="96">
        <v>-22478.38</v>
      </c>
      <c r="M22" s="96">
        <v>-50.66</v>
      </c>
      <c r="N22" s="96">
        <v>0</v>
      </c>
      <c r="O22" s="73">
        <f t="shared" si="3"/>
        <v>8.7619999990806718E-4</v>
      </c>
    </row>
    <row r="23" spans="1:16" s="59" customFormat="1" x14ac:dyDescent="0.2">
      <c r="B23"/>
      <c r="C23" s="90">
        <f t="shared" ref="C23:G23" si="4">SUM(C19:C22)</f>
        <v>4884668.34</v>
      </c>
      <c r="D23" s="90">
        <f t="shared" si="4"/>
        <v>-655342.83843550005</v>
      </c>
      <c r="E23" s="90">
        <f t="shared" si="4"/>
        <v>5540011.1784355007</v>
      </c>
      <c r="F23" s="90">
        <f t="shared" si="4"/>
        <v>-651209.75</v>
      </c>
      <c r="G23" s="90">
        <f t="shared" si="4"/>
        <v>-4133.0884355000453</v>
      </c>
      <c r="H23" s="90">
        <f>SUM(H19:H22)</f>
        <v>-28467.48</v>
      </c>
      <c r="I23" s="44"/>
      <c r="J23" s="41">
        <f t="shared" ref="J23:O23" si="5">SUM(J19:J22)</f>
        <v>0</v>
      </c>
      <c r="K23" s="90">
        <f t="shared" si="5"/>
        <v>-4133.0884355000453</v>
      </c>
      <c r="L23" s="90">
        <f t="shared" si="5"/>
        <v>-409836.86</v>
      </c>
      <c r="M23" s="90">
        <f t="shared" si="5"/>
        <v>45267.32</v>
      </c>
      <c r="N23" s="90">
        <f t="shared" si="5"/>
        <v>345895.41</v>
      </c>
      <c r="O23" s="90">
        <f t="shared" si="5"/>
        <v>14541.041564499934</v>
      </c>
      <c r="P23"/>
    </row>
    <row r="24" spans="1:16" x14ac:dyDescent="0.2">
      <c r="C24" s="47"/>
      <c r="D24" s="47"/>
      <c r="E24" s="47"/>
      <c r="F24" s="47"/>
      <c r="G24" s="47"/>
      <c r="H24" s="47"/>
      <c r="I24" s="45"/>
      <c r="J24" s="47"/>
      <c r="K24" s="47"/>
      <c r="L24" s="47"/>
      <c r="M24" s="47"/>
      <c r="N24" s="47"/>
      <c r="O24" s="47"/>
      <c r="P24" s="16"/>
    </row>
    <row r="25" spans="1:16" x14ac:dyDescent="0.2">
      <c r="A25" s="66" t="s">
        <v>52</v>
      </c>
      <c r="B25" t="s">
        <v>31</v>
      </c>
      <c r="C25" s="96">
        <v>1186987.4099999999</v>
      </c>
      <c r="D25" s="96">
        <v>-151145.2854274</v>
      </c>
      <c r="E25" s="73">
        <f>+C25-D25</f>
        <v>1338132.6954273998</v>
      </c>
      <c r="F25" s="96">
        <v>-158235.28</v>
      </c>
      <c r="G25" s="75">
        <f>D25-F25</f>
        <v>7089.9945726000005</v>
      </c>
      <c r="H25" s="96">
        <v>-17988.16</v>
      </c>
      <c r="I25" s="60">
        <v>0</v>
      </c>
      <c r="J25" s="40">
        <f>+H25*I25</f>
        <v>0</v>
      </c>
      <c r="K25" s="75">
        <f>+G25-J25</f>
        <v>7089.9945726000005</v>
      </c>
      <c r="L25" s="96">
        <v>-122553.33</v>
      </c>
      <c r="M25" s="96">
        <v>14685.18</v>
      </c>
      <c r="N25" s="96">
        <v>110331.25</v>
      </c>
      <c r="O25" s="73">
        <f t="shared" ref="O25:O28" si="6">+K25-L25-M25-N25</f>
        <v>4626.8945725999947</v>
      </c>
      <c r="P25" s="16"/>
    </row>
    <row r="26" spans="1:16" x14ac:dyDescent="0.2">
      <c r="B26" t="s">
        <v>30</v>
      </c>
      <c r="C26" s="96">
        <v>275416.02</v>
      </c>
      <c r="D26" s="96">
        <v>-1298.9957485</v>
      </c>
      <c r="E26" s="73">
        <f t="shared" ref="E26:E28" si="7">+C26-D26</f>
        <v>276715.01574850001</v>
      </c>
      <c r="F26" s="96">
        <v>-732.76</v>
      </c>
      <c r="G26" s="75">
        <f t="shared" ref="G26:G28" si="8">D26-F26</f>
        <v>-566.2357485</v>
      </c>
      <c r="H26" s="96">
        <v>-244.18</v>
      </c>
      <c r="I26" s="60">
        <v>0</v>
      </c>
      <c r="J26" s="40">
        <f>+H26*I26</f>
        <v>0</v>
      </c>
      <c r="K26" s="75">
        <f>+G26-J26</f>
        <v>-566.2357485</v>
      </c>
      <c r="L26" s="96">
        <v>-565.88</v>
      </c>
      <c r="M26" s="96">
        <v>-0.36</v>
      </c>
      <c r="N26" s="96">
        <v>0</v>
      </c>
      <c r="O26" s="73">
        <f t="shared" si="6"/>
        <v>4.2514999999957448E-3</v>
      </c>
      <c r="P26" s="16"/>
    </row>
    <row r="27" spans="1:16" x14ac:dyDescent="0.2">
      <c r="B27" t="s">
        <v>38</v>
      </c>
      <c r="C27" s="96">
        <v>15886.86</v>
      </c>
      <c r="D27" s="96">
        <v>8561.2761731999999</v>
      </c>
      <c r="E27" s="73">
        <f t="shared" si="7"/>
        <v>7325.5838268000007</v>
      </c>
      <c r="F27" s="96">
        <v>-3082.5</v>
      </c>
      <c r="G27" s="75">
        <f t="shared" si="8"/>
        <v>11643.7761732</v>
      </c>
      <c r="H27" s="96">
        <v>244.18</v>
      </c>
      <c r="I27" s="60">
        <v>0</v>
      </c>
      <c r="J27" s="40">
        <f>+H27*I27</f>
        <v>0</v>
      </c>
      <c r="K27" s="75">
        <f>+G27-J27</f>
        <v>11643.7761732</v>
      </c>
      <c r="L27" s="96">
        <v>11733.83</v>
      </c>
      <c r="M27" s="96">
        <v>-90.05</v>
      </c>
      <c r="N27" s="96">
        <v>0</v>
      </c>
      <c r="O27" s="73">
        <f t="shared" si="6"/>
        <v>-3.8268000000272195E-3</v>
      </c>
      <c r="P27" s="16"/>
    </row>
    <row r="28" spans="1:16" x14ac:dyDescent="0.2">
      <c r="B28" t="s">
        <v>28</v>
      </c>
      <c r="C28" s="96">
        <v>3775.84</v>
      </c>
      <c r="D28" s="96">
        <v>-9504.3728578999999</v>
      </c>
      <c r="E28" s="89">
        <f t="shared" si="7"/>
        <v>13280.2128579</v>
      </c>
      <c r="F28" s="96">
        <v>-22400.19</v>
      </c>
      <c r="G28" s="75">
        <f t="shared" si="8"/>
        <v>12895.817142099999</v>
      </c>
      <c r="H28" s="96">
        <v>0</v>
      </c>
      <c r="I28" s="60">
        <v>0</v>
      </c>
      <c r="J28" s="40">
        <f>+H28*I28</f>
        <v>0</v>
      </c>
      <c r="K28" s="75">
        <f>+G28-J28</f>
        <v>12895.817142099999</v>
      </c>
      <c r="L28" s="96">
        <v>12902.12</v>
      </c>
      <c r="M28" s="96">
        <v>-6.3</v>
      </c>
      <c r="N28" s="96">
        <v>0</v>
      </c>
      <c r="O28" s="73">
        <f t="shared" si="6"/>
        <v>-2.8579000019819389E-3</v>
      </c>
      <c r="P28" s="16"/>
    </row>
    <row r="29" spans="1:16" x14ac:dyDescent="0.2">
      <c r="C29" s="90">
        <f t="shared" ref="C29:O29" si="9">SUM(C25:C28)</f>
        <v>1482066.1300000001</v>
      </c>
      <c r="D29" s="90">
        <f t="shared" si="9"/>
        <v>-153387.37786059998</v>
      </c>
      <c r="E29" s="90">
        <f t="shared" si="9"/>
        <v>1635453.5078606</v>
      </c>
      <c r="F29" s="90">
        <f t="shared" si="9"/>
        <v>-184450.73</v>
      </c>
      <c r="G29" s="90">
        <f t="shared" si="9"/>
        <v>31063.352139399998</v>
      </c>
      <c r="H29" s="90">
        <f t="shared" si="9"/>
        <v>-17988.16</v>
      </c>
      <c r="I29" s="41">
        <f t="shared" si="9"/>
        <v>0</v>
      </c>
      <c r="J29" s="41">
        <f t="shared" si="9"/>
        <v>0</v>
      </c>
      <c r="K29" s="90">
        <f t="shared" si="9"/>
        <v>31063.352139399998</v>
      </c>
      <c r="L29" s="90">
        <f t="shared" si="9"/>
        <v>-98483.260000000009</v>
      </c>
      <c r="M29" s="90">
        <f t="shared" si="9"/>
        <v>14588.470000000001</v>
      </c>
      <c r="N29" s="90">
        <f t="shared" si="9"/>
        <v>110331.25</v>
      </c>
      <c r="O29" s="90">
        <f t="shared" si="9"/>
        <v>4626.8921393999926</v>
      </c>
      <c r="P29" s="16"/>
    </row>
    <row r="30" spans="1:16" x14ac:dyDescent="0.2">
      <c r="C30" s="37"/>
      <c r="D30" s="37"/>
      <c r="E30" s="37"/>
      <c r="F30" s="36"/>
      <c r="G30" s="40"/>
      <c r="H30" s="40"/>
      <c r="I30" s="45"/>
      <c r="J30" s="40"/>
      <c r="K30" s="36"/>
      <c r="L30" s="40"/>
      <c r="M30" s="40"/>
      <c r="N30" s="40"/>
      <c r="O30" s="40"/>
      <c r="P30" s="40"/>
    </row>
    <row r="31" spans="1:16" x14ac:dyDescent="0.2">
      <c r="A31" s="50" t="s">
        <v>34</v>
      </c>
      <c r="B31" s="32"/>
      <c r="C31" s="46"/>
      <c r="D31" s="37"/>
      <c r="E31" s="37"/>
      <c r="F31" s="40"/>
      <c r="G31" s="47"/>
      <c r="H31" s="40"/>
      <c r="I31" s="45"/>
      <c r="J31" s="47"/>
      <c r="K31" s="48"/>
      <c r="L31" s="36"/>
      <c r="M31" s="36"/>
      <c r="N31" s="36"/>
      <c r="O31" s="36"/>
      <c r="P31" s="47"/>
    </row>
    <row r="32" spans="1:16" s="16" customFormat="1" x14ac:dyDescent="0.2">
      <c r="A32" s="53"/>
      <c r="B32" s="29"/>
      <c r="C32" s="40"/>
      <c r="D32" s="36"/>
      <c r="E32" s="36"/>
      <c r="F32" s="40"/>
      <c r="G32" s="47"/>
      <c r="H32" s="40"/>
      <c r="I32" s="45"/>
      <c r="J32" s="47"/>
      <c r="K32" s="48"/>
      <c r="L32" s="36"/>
      <c r="M32" s="36"/>
      <c r="N32" s="36"/>
      <c r="O32" s="36"/>
      <c r="P32" s="47"/>
    </row>
    <row r="33" spans="1:16" s="16" customFormat="1" x14ac:dyDescent="0.2">
      <c r="A33" s="29"/>
      <c r="B33" s="29"/>
      <c r="C33" s="36"/>
      <c r="D33" s="36"/>
      <c r="E33" s="36"/>
      <c r="F33" s="40"/>
      <c r="G33" s="47"/>
      <c r="H33" s="40"/>
      <c r="I33" s="45"/>
      <c r="J33" s="47"/>
      <c r="K33" s="48"/>
      <c r="L33" s="36"/>
      <c r="M33" s="36"/>
      <c r="N33" s="36"/>
      <c r="O33" s="36"/>
      <c r="P33" s="47"/>
    </row>
    <row r="34" spans="1:16" s="16" customFormat="1" x14ac:dyDescent="0.2">
      <c r="A34" s="29"/>
      <c r="B34" s="29"/>
      <c r="C34" s="14" t="s">
        <v>4</v>
      </c>
      <c r="D34" s="14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5" t="s">
        <v>11</v>
      </c>
      <c r="K34" s="14" t="s">
        <v>12</v>
      </c>
      <c r="L34" s="14" t="s">
        <v>13</v>
      </c>
      <c r="M34" s="14" t="s">
        <v>17</v>
      </c>
      <c r="N34" s="14" t="s">
        <v>29</v>
      </c>
      <c r="O34" s="14" t="s">
        <v>47</v>
      </c>
      <c r="P34"/>
    </row>
    <row r="35" spans="1:16" s="4" customFormat="1" ht="78" customHeight="1" x14ac:dyDescent="0.2">
      <c r="A35" s="29"/>
      <c r="C35" s="5" t="str">
        <f>C$16</f>
        <v>Actual Revenue
Collected</v>
      </c>
      <c r="D35" s="5" t="str">
        <f t="shared" ref="D35:O35" si="10">D$16</f>
        <v>Current Deferral Balance Allocation
Refund/(Charge)</v>
      </c>
      <c r="E35" s="5" t="str">
        <f t="shared" si="10"/>
        <v>Total Participant Revenue Requirement</v>
      </c>
      <c r="F35" s="5" t="str">
        <f t="shared" si="10"/>
        <v>2013 Rider C Related to 2013
Refunded/ (Charged)</v>
      </c>
      <c r="G35" s="5" t="str">
        <f t="shared" si="10"/>
        <v>Curr Def Bal Alloc and 2013 Rider C
Refund/(Charge)</v>
      </c>
      <c r="H35" s="5" t="str">
        <f t="shared" si="10"/>
        <v>2014 Rider C
Refunded/ (Charged)</v>
      </c>
      <c r="I35" s="5" t="str">
        <f t="shared" si="10"/>
        <v>% Related 
to 2013</v>
      </c>
      <c r="J35" s="5" t="str">
        <f t="shared" si="10"/>
        <v>2014 Rider C Relating to 2013
Refunded/ (Charged)</v>
      </c>
      <c r="K35" s="5" t="str">
        <f t="shared" si="10"/>
        <v>Total Refunded/
(Charged)</v>
      </c>
      <c r="L35" s="5" t="str">
        <f t="shared" si="10"/>
        <v>2013 Refunded/ (Charged) in 
2013-2014DAR Application
(20866-D01-2016)</v>
      </c>
      <c r="M35" s="5" t="str">
        <f t="shared" si="10"/>
        <v>2013 Refunded/ (Charged) in 2015DAR Application 
(21735-D02-2017)</v>
      </c>
      <c r="N35" s="5" t="str">
        <f t="shared" si="10"/>
        <v>2013 Refunded/ (Charged) in 2016DAR Application 
(23802-D02-2018)</v>
      </c>
      <c r="O35" s="5" t="str">
        <f t="shared" si="10"/>
        <v>Current Refund/
(Charge) to Participant</v>
      </c>
      <c r="P35"/>
    </row>
    <row r="36" spans="1:16" s="2" customFormat="1" ht="12.75" customHeight="1" x14ac:dyDescent="0.2">
      <c r="A36" s="29"/>
      <c r="C36" s="103" t="s">
        <v>27</v>
      </c>
      <c r="D36" s="103"/>
      <c r="E36" s="103"/>
      <c r="F36" s="103"/>
      <c r="G36" s="103"/>
      <c r="H36" s="3"/>
      <c r="I36" s="3"/>
      <c r="J36" s="7" t="s">
        <v>15</v>
      </c>
      <c r="K36" s="2" t="s">
        <v>16</v>
      </c>
      <c r="O36" s="2" t="str">
        <f>+O17</f>
        <v>M=I-J-K-L</v>
      </c>
      <c r="P36"/>
    </row>
    <row r="37" spans="1:16" x14ac:dyDescent="0.2">
      <c r="C37" s="52"/>
      <c r="D37" s="52"/>
      <c r="E37" s="3"/>
      <c r="F37" s="3"/>
      <c r="G37" s="3"/>
      <c r="H37" s="3"/>
      <c r="I37" s="3"/>
    </row>
    <row r="38" spans="1:16" x14ac:dyDescent="0.2">
      <c r="A38" s="1" t="s">
        <v>33</v>
      </c>
      <c r="B38" t="s">
        <v>31</v>
      </c>
      <c r="C38" s="92">
        <f>+C8</f>
        <v>1005692197.8200001</v>
      </c>
      <c r="D38" s="92">
        <f>+E8</f>
        <v>-116754695.4799999</v>
      </c>
      <c r="E38" s="73">
        <f>+C38-D38</f>
        <v>1122446893.3</v>
      </c>
      <c r="F38" s="93">
        <v>-209044800.11000001</v>
      </c>
      <c r="G38" s="75">
        <f>D38-F38</f>
        <v>92290104.630000114</v>
      </c>
      <c r="H38" s="94">
        <v>-33849385.880000003</v>
      </c>
      <c r="I38" s="60">
        <v>0</v>
      </c>
      <c r="J38" s="47">
        <f>+H38*I38</f>
        <v>0</v>
      </c>
      <c r="K38" s="73">
        <f t="shared" ref="K38:K42" si="11">+G38-J38</f>
        <v>92290104.630000114</v>
      </c>
      <c r="L38" s="95">
        <v>-16368936</v>
      </c>
      <c r="M38" s="95">
        <v>12316745.720000001</v>
      </c>
      <c r="N38" s="95">
        <v>92467513.329999998</v>
      </c>
      <c r="O38" s="73">
        <f>+K38-L38-M38-N38</f>
        <v>3874781.5800001174</v>
      </c>
    </row>
    <row r="39" spans="1:16" x14ac:dyDescent="0.2">
      <c r="B39" t="s">
        <v>30</v>
      </c>
      <c r="C39" s="95">
        <f t="shared" ref="C39:C41" si="12">+C9</f>
        <v>361473465.67000002</v>
      </c>
      <c r="D39" s="95">
        <f t="shared" ref="D39:D41" si="13">+E9</f>
        <v>-1770658.3899999857</v>
      </c>
      <c r="E39" s="73">
        <f t="shared" ref="E39:E41" si="14">+C39-D39</f>
        <v>363244124.06</v>
      </c>
      <c r="F39" s="93">
        <v>-1018175.19</v>
      </c>
      <c r="G39" s="75">
        <f t="shared" ref="G39:G42" si="15">D39-F39</f>
        <v>-752483.19999998575</v>
      </c>
      <c r="H39" s="94">
        <v>-459493.93</v>
      </c>
      <c r="I39" s="60">
        <v>0</v>
      </c>
      <c r="J39" s="47">
        <f t="shared" ref="J39:J41" si="16">+H39*I39</f>
        <v>0</v>
      </c>
      <c r="K39" s="73">
        <f t="shared" si="11"/>
        <v>-752483.19999998575</v>
      </c>
      <c r="L39" s="95">
        <v>-751756.32</v>
      </c>
      <c r="M39" s="95">
        <v>-734.49</v>
      </c>
      <c r="N39" s="95">
        <v>0</v>
      </c>
      <c r="O39" s="73">
        <f t="shared" ref="O39:O41" si="17">+K39-L39-M39-N39</f>
        <v>7.6100000141980217</v>
      </c>
    </row>
    <row r="40" spans="1:16" x14ac:dyDescent="0.2">
      <c r="B40" t="s">
        <v>38</v>
      </c>
      <c r="C40" s="95">
        <f t="shared" si="12"/>
        <v>21869979.510000002</v>
      </c>
      <c r="D40" s="95">
        <f t="shared" si="13"/>
        <v>10519092.390000002</v>
      </c>
      <c r="E40" s="73">
        <f t="shared" si="14"/>
        <v>11350887.119999999</v>
      </c>
      <c r="F40" s="93">
        <v>-6014258.0499999998</v>
      </c>
      <c r="G40" s="75">
        <f t="shared" si="15"/>
        <v>16533350.440000001</v>
      </c>
      <c r="H40" s="94">
        <v>459495.4</v>
      </c>
      <c r="I40" s="60">
        <v>0</v>
      </c>
      <c r="J40" s="47">
        <f t="shared" si="16"/>
        <v>0</v>
      </c>
      <c r="K40" s="73">
        <f t="shared" si="11"/>
        <v>16533350.440000001</v>
      </c>
      <c r="L40" s="95">
        <v>16654154.970000001</v>
      </c>
      <c r="M40" s="95">
        <v>-120804.43</v>
      </c>
      <c r="N40" s="95">
        <v>0</v>
      </c>
      <c r="O40" s="73">
        <f t="shared" si="17"/>
        <v>-9.9999999336432666E-2</v>
      </c>
    </row>
    <row r="41" spans="1:16" x14ac:dyDescent="0.2">
      <c r="B41" t="s">
        <v>28</v>
      </c>
      <c r="C41" s="95">
        <f t="shared" si="12"/>
        <v>5594539.2599999998</v>
      </c>
      <c r="D41" s="95">
        <f t="shared" si="13"/>
        <v>-13359342.200000001</v>
      </c>
      <c r="E41" s="73">
        <f t="shared" si="14"/>
        <v>18953881.460000001</v>
      </c>
      <c r="F41" s="93">
        <v>-31870509.559999999</v>
      </c>
      <c r="G41" s="75">
        <f t="shared" si="15"/>
        <v>18511167.359999999</v>
      </c>
      <c r="H41" s="94">
        <v>1</v>
      </c>
      <c r="I41" s="60">
        <v>0</v>
      </c>
      <c r="J41" s="47">
        <f t="shared" si="16"/>
        <v>0</v>
      </c>
      <c r="K41" s="89">
        <f t="shared" si="11"/>
        <v>18511167.359999999</v>
      </c>
      <c r="L41" s="95">
        <v>18514749.649999999</v>
      </c>
      <c r="M41" s="95">
        <v>-3582.29</v>
      </c>
      <c r="N41" s="95">
        <v>0</v>
      </c>
      <c r="O41" s="73">
        <f t="shared" si="17"/>
        <v>8.9403329184278846E-10</v>
      </c>
    </row>
    <row r="42" spans="1:16" x14ac:dyDescent="0.2">
      <c r="C42" s="90">
        <f t="shared" ref="C42:H42" si="18">SUM(C38:C41)</f>
        <v>1394630182.26</v>
      </c>
      <c r="D42" s="90">
        <f t="shared" si="18"/>
        <v>-121365603.67999989</v>
      </c>
      <c r="E42" s="90">
        <f t="shared" si="18"/>
        <v>1515995785.9399998</v>
      </c>
      <c r="F42" s="90">
        <f t="shared" si="18"/>
        <v>-247947742.91000003</v>
      </c>
      <c r="G42" s="90">
        <f t="shared" si="15"/>
        <v>126582139.23000014</v>
      </c>
      <c r="H42" s="90">
        <f t="shared" si="18"/>
        <v>-33849383.410000004</v>
      </c>
      <c r="I42" s="44"/>
      <c r="J42" s="41">
        <f t="shared" ref="J42:O42" si="19">SUM(J38:J41)</f>
        <v>0</v>
      </c>
      <c r="K42" s="90">
        <f t="shared" si="11"/>
        <v>126582139.23000014</v>
      </c>
      <c r="L42" s="90">
        <f t="shared" si="19"/>
        <v>18048212.299999997</v>
      </c>
      <c r="M42" s="90">
        <f t="shared" si="19"/>
        <v>12191624.510000002</v>
      </c>
      <c r="N42" s="90">
        <f t="shared" si="19"/>
        <v>92467513.329999998</v>
      </c>
      <c r="O42" s="90">
        <f t="shared" si="19"/>
        <v>3874789.0900001335</v>
      </c>
    </row>
    <row r="43" spans="1:16" x14ac:dyDescent="0.2">
      <c r="C43" s="6"/>
      <c r="D43" s="6"/>
      <c r="E43" s="6"/>
      <c r="F43" s="8"/>
      <c r="G43" s="8"/>
      <c r="H43" s="8"/>
      <c r="I43" s="18"/>
      <c r="J43" s="8"/>
      <c r="K43" s="6"/>
      <c r="L43" s="6"/>
      <c r="M43" s="6"/>
      <c r="N43" s="6"/>
      <c r="O43" s="6"/>
    </row>
    <row r="44" spans="1:16" x14ac:dyDescent="0.2">
      <c r="A44" s="87" t="s">
        <v>39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x14ac:dyDescent="0.2">
      <c r="A45" s="8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">
      <c r="A46" s="8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 x14ac:dyDescent="0.25">
      <c r="A47" s="19" t="s">
        <v>18</v>
      </c>
      <c r="B47" s="17"/>
      <c r="C47" s="20"/>
      <c r="D47" s="2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">
      <c r="B48" t="s">
        <v>19</v>
      </c>
      <c r="C48" s="72">
        <f>+C42</f>
        <v>1394630182.26</v>
      </c>
      <c r="D48" s="6" t="s">
        <v>21</v>
      </c>
      <c r="E48" s="8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6" x14ac:dyDescent="0.2">
      <c r="B49" s="65" t="s">
        <v>41</v>
      </c>
      <c r="C49" s="72">
        <f>F42</f>
        <v>-247947742.91000003</v>
      </c>
      <c r="D49" t="str">
        <f t="shared" ref="D49:D54" si="20">+IF(C49&gt;0,"refund","charge")</f>
        <v>charge</v>
      </c>
      <c r="E49" s="83"/>
      <c r="F49" s="6"/>
    </row>
    <row r="50" spans="2:6" x14ac:dyDescent="0.2">
      <c r="B50" s="65" t="s">
        <v>42</v>
      </c>
      <c r="C50" s="72">
        <f>J42</f>
        <v>0</v>
      </c>
      <c r="D50" t="str">
        <f t="shared" si="20"/>
        <v>charge</v>
      </c>
      <c r="E50" s="82"/>
      <c r="F50" s="6"/>
    </row>
    <row r="51" spans="2:6" x14ac:dyDescent="0.2">
      <c r="B51" s="66" t="s">
        <v>43</v>
      </c>
      <c r="C51" s="72">
        <f>L42</f>
        <v>18048212.299999997</v>
      </c>
      <c r="D51" t="str">
        <f t="shared" si="20"/>
        <v>refund</v>
      </c>
      <c r="E51" s="83"/>
      <c r="F51" s="6"/>
    </row>
    <row r="52" spans="2:6" x14ac:dyDescent="0.2">
      <c r="B52" s="66" t="s">
        <v>44</v>
      </c>
      <c r="C52" s="72">
        <f>M42</f>
        <v>12191624.510000002</v>
      </c>
      <c r="D52" t="str">
        <f t="shared" si="20"/>
        <v>refund</v>
      </c>
      <c r="E52" s="83"/>
      <c r="F52" s="6"/>
    </row>
    <row r="53" spans="2:6" x14ac:dyDescent="0.2">
      <c r="B53" s="65" t="s">
        <v>45</v>
      </c>
      <c r="C53" s="72">
        <f>+N42</f>
        <v>92467513.329999998</v>
      </c>
      <c r="D53" t="str">
        <f t="shared" si="20"/>
        <v>refund</v>
      </c>
      <c r="E53" s="83"/>
      <c r="F53" s="6"/>
    </row>
    <row r="54" spans="2:6" x14ac:dyDescent="0.2">
      <c r="B54" s="65" t="s">
        <v>48</v>
      </c>
      <c r="C54" s="72">
        <f>+O42</f>
        <v>3874789.0900001335</v>
      </c>
      <c r="D54" t="str">
        <f t="shared" si="20"/>
        <v>refund</v>
      </c>
      <c r="F54" s="6"/>
    </row>
    <row r="55" spans="2:6" ht="13.5" thickBot="1" x14ac:dyDescent="0.25">
      <c r="C55" s="77">
        <f>+C48-SUM(C49:C54)</f>
        <v>1515995785.9399998</v>
      </c>
      <c r="F55" s="6"/>
    </row>
    <row r="56" spans="2:6" ht="13.5" thickTop="1" x14ac:dyDescent="0.2">
      <c r="C56" s="72"/>
      <c r="F56" s="6"/>
    </row>
    <row r="57" spans="2:6" x14ac:dyDescent="0.2">
      <c r="B57" t="s">
        <v>20</v>
      </c>
      <c r="C57" s="72">
        <f>+E42</f>
        <v>1515995785.9399998</v>
      </c>
      <c r="F57" s="6"/>
    </row>
    <row r="58" spans="2:6" x14ac:dyDescent="0.2">
      <c r="B58" s="65" t="s">
        <v>25</v>
      </c>
      <c r="C58" s="82">
        <f>+D12</f>
        <v>1515995785.9399998</v>
      </c>
      <c r="F58" s="6"/>
    </row>
    <row r="59" spans="2:6" x14ac:dyDescent="0.2">
      <c r="F59" s="6"/>
    </row>
    <row r="60" spans="2:6" x14ac:dyDescent="0.2">
      <c r="B60" t="s">
        <v>26</v>
      </c>
      <c r="C60" s="58">
        <f>ROUND(+C55,0)-ROUND(C57,0)</f>
        <v>0</v>
      </c>
    </row>
    <row r="63" spans="2:6" x14ac:dyDescent="0.2">
      <c r="C63" s="82"/>
    </row>
  </sheetData>
  <mergeCells count="2">
    <mergeCell ref="C17:G17"/>
    <mergeCell ref="C36:G36"/>
  </mergeCells>
  <phoneticPr fontId="5" type="noConversion"/>
  <pageMargins left="0.25" right="0.25" top="1" bottom="1" header="0.25" footer="0.5"/>
  <pageSetup scale="48" orientation="landscape" r:id="rId1"/>
  <headerFooter alignWithMargins="0">
    <oddHeader>&amp;R&amp;"Arial,Bold"&amp;14Appendix F-2
DTS Example (2006 to 2016) 
Monthly to Annual Reports</oddHeader>
    <oddFooter>&amp;LSep 2019
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2006-2016 Monthly DTS Example</vt:lpstr>
      <vt:lpstr>2006-2016 Annual DTS Example</vt:lpstr>
      <vt:lpstr>'2006-2016 Annual DTS Example'!Print_Area</vt:lpstr>
      <vt:lpstr>'2006-2016 Monthly DTS Example'!Print_Area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2019-09-26T20:17:11Z</dcterms:created>
  <dcterms:modified xsi:type="dcterms:W3CDTF">2019-09-26T20:17:20Z</dcterms:modified>
</cp:coreProperties>
</file>