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updateLinks="always" codeName="ThisWorkbook" defaultThemeVersion="124226"/>
  <bookViews>
    <workbookView xWindow="14565" yWindow="-15" windowWidth="14610" windowHeight="8580" tabRatio="783"/>
  </bookViews>
  <sheets>
    <sheet name="Contents" sheetId="64" r:id="rId1"/>
    <sheet name="H-1 Rev Req" sheetId="57" r:id="rId2"/>
    <sheet name="H-2 TFO Rev Req" sheetId="65" r:id="rId3"/>
    <sheet name="H-3 Allocation" sheetId="23" r:id="rId4"/>
    <sheet name="H-4 Offsets" sheetId="24" r:id="rId5"/>
    <sheet name="H-5 DTS Classification" sheetId="25" r:id="rId6"/>
    <sheet name="H-6 POD Classification" sheetId="26" r:id="rId7"/>
    <sheet name="H-7 DTS Costs" sheetId="27" r:id="rId8"/>
    <sheet name="H-8 DTS Rate" sheetId="28" r:id="rId9"/>
    <sheet name="H-9 STS Classification" sheetId="29" r:id="rId10"/>
    <sheet name="H-10 STS Rate" sheetId="30" r:id="rId11"/>
    <sheet name="H-11 Other Rates" sheetId="31" r:id="rId12"/>
    <sheet name="H-12 Determinants" sheetId="32" r:id="rId13"/>
    <sheet name="H-13 Impact" sheetId="33" r:id="rId14"/>
    <sheet name="H-14 FTS Rate" sheetId="34" r:id="rId15"/>
    <sheet name="H-15 FTS Determinants" sheetId="35" r:id="rId16"/>
    <sheet name="H-16 Bill Estimator" sheetId="60" r:id="rId17"/>
  </sheets>
  <definedNames>
    <definedName name="Applicant">"Alberta Electric System Operator"</definedName>
    <definedName name="Application">"2018 ISO Tariff Application"</definedName>
    <definedName name="ApplicationSection">"Appendix H — 2018 Rate Calculations"</definedName>
    <definedName name="_xlnm.Print_Area" localSheetId="0">Contents!$A$1:$B$27</definedName>
    <definedName name="_xlnm.Print_Area" localSheetId="1">'H-1 Rev Req'!$A$1:$L$91</definedName>
    <definedName name="_xlnm.Print_Area" localSheetId="10">'H-10 STS Rate'!$A$1:$U$19</definedName>
    <definedName name="_xlnm.Print_Area" localSheetId="11">'H-11 Other Rates'!$A$1:$T$34</definedName>
    <definedName name="_xlnm.Print_Area" localSheetId="12">'H-12 Determinants'!$A$1:$K$27</definedName>
    <definedName name="_xlnm.Print_Area" localSheetId="13">'H-13 Impact'!$A$1:$R$37</definedName>
    <definedName name="_xlnm.Print_Area" localSheetId="14">'H-14 FTS Rate'!$A$1:$Q$38</definedName>
    <definedName name="_xlnm.Print_Area" localSheetId="15">'H-15 FTS Determinants'!$A$1:$G$16</definedName>
    <definedName name="_xlnm.Print_Area" localSheetId="16">'H-16 Bill Estimator'!$A$1:$H$95</definedName>
    <definedName name="_xlnm.Print_Area" localSheetId="2">'H-2 TFO Rev Req'!$A$1:$M$22</definedName>
    <definedName name="_xlnm.Print_Area" localSheetId="3">'H-3 Allocation'!$A$1:$N$37</definedName>
    <definedName name="_xlnm.Print_Area" localSheetId="4">'H-4 Offsets'!$A$1:$O$41</definedName>
    <definedName name="_xlnm.Print_Area" localSheetId="5">'H-5 DTS Classification'!$A$1:$Z$34</definedName>
    <definedName name="_xlnm.Print_Area" localSheetId="6">'H-6 POD Classification'!$A$1:$U$23</definedName>
    <definedName name="_xlnm.Print_Area" localSheetId="7">'H-7 DTS Costs'!$A$1:$X$35</definedName>
    <definedName name="_xlnm.Print_Area" localSheetId="8">'H-8 DTS Rate'!$A$1:$U$36</definedName>
    <definedName name="_xlnm.Print_Area" localSheetId="9">'H-9 STS Classification'!$A$1:$Z$33</definedName>
    <definedName name="_xlnm.Print_Titles" localSheetId="1">'H-1 Rev Req'!$9:$13</definedName>
    <definedName name="_xlnm.Print_Titles" localSheetId="16">'H-16 Bill Estimator'!$1:$8</definedName>
    <definedName name="TableDate">"September 14, 2017"</definedName>
    <definedName name="TableGroup1">"Appendix H — 2018 Rate Calculations"</definedName>
    <definedName name="TableGroup2">"Appendix H — 2018 Rate Calculations"</definedName>
    <definedName name="TablePrefix">"Table "</definedName>
    <definedName name="TableSuffix">""</definedName>
    <definedName name="TotalPages">"1"</definedName>
  </definedNames>
  <calcPr calcId="145621"/>
</workbook>
</file>

<file path=xl/calcChain.xml><?xml version="1.0" encoding="utf-8"?>
<calcChain xmlns="http://schemas.openxmlformats.org/spreadsheetml/2006/main">
  <c r="O2" i="23" l="1"/>
  <c r="O1" i="23"/>
  <c r="A34" i="27" l="1"/>
  <c r="A33" i="27"/>
  <c r="Q39" i="24" l="1"/>
  <c r="Q38" i="24"/>
  <c r="Q37" i="24"/>
  <c r="Q36" i="24"/>
  <c r="Q34" i="24"/>
  <c r="Q33" i="24"/>
  <c r="Q31" i="24"/>
  <c r="J85" i="57" l="1"/>
  <c r="Q12" i="24" l="1"/>
  <c r="Q15" i="24"/>
  <c r="Q18" i="24"/>
  <c r="Q26" i="24"/>
  <c r="Q28" i="24"/>
  <c r="G11" i="65" l="1"/>
  <c r="M11" i="65" s="1"/>
  <c r="M18" i="65" l="1"/>
  <c r="M17" i="65"/>
  <c r="M16" i="65"/>
  <c r="M15" i="65"/>
  <c r="M14" i="65"/>
  <c r="H86" i="57" l="1"/>
  <c r="H88" i="57"/>
  <c r="A52" i="57" l="1"/>
  <c r="A53" i="57" s="1"/>
  <c r="A54" i="57" s="1"/>
  <c r="A55" i="57" s="1"/>
  <c r="A56" i="57" s="1"/>
  <c r="A57" i="57" s="1"/>
  <c r="A58" i="57" s="1"/>
  <c r="A59" i="57" s="1"/>
  <c r="C16" i="35" l="1"/>
  <c r="D38" i="34"/>
  <c r="D27" i="32"/>
  <c r="D36" i="33"/>
  <c r="J69" i="57" l="1"/>
  <c r="H69" i="57"/>
  <c r="I69" i="57"/>
  <c r="L79" i="57"/>
  <c r="K79" i="57"/>
  <c r="J79" i="57"/>
  <c r="I79" i="57"/>
  <c r="H79" i="57"/>
  <c r="I45" i="57"/>
  <c r="H45" i="57"/>
  <c r="I40" i="57"/>
  <c r="H40" i="57"/>
  <c r="I47" i="57" l="1"/>
  <c r="H47" i="57"/>
  <c r="H85" i="57"/>
  <c r="I85" i="57"/>
  <c r="K51" i="57"/>
  <c r="R11" i="26" l="1"/>
  <c r="P11" i="26"/>
  <c r="N11" i="26"/>
  <c r="L11" i="26"/>
  <c r="L13" i="65" l="1"/>
  <c r="M13" i="65" s="1"/>
  <c r="L12" i="65"/>
  <c r="M12" i="65" s="1"/>
  <c r="I12" i="26" l="1"/>
  <c r="R39" i="24" l="1"/>
  <c r="R38" i="24"/>
  <c r="R37" i="24"/>
  <c r="R36" i="24"/>
  <c r="R34" i="24"/>
  <c r="R33" i="24"/>
  <c r="R28" i="24"/>
  <c r="R19" i="24"/>
  <c r="R18" i="24"/>
  <c r="R15" i="24"/>
  <c r="R12" i="24"/>
  <c r="Q40" i="24" l="1"/>
  <c r="R31" i="24"/>
  <c r="D36" i="28"/>
  <c r="L12" i="26"/>
  <c r="I16" i="26" s="1"/>
  <c r="F88" i="60"/>
  <c r="D88" i="60"/>
  <c r="H88" i="60" s="1"/>
  <c r="L16" i="26" l="1"/>
  <c r="J18" i="32" l="1"/>
  <c r="F40" i="24" l="1"/>
  <c r="F29" i="24"/>
  <c r="H25" i="57" l="1"/>
  <c r="H24" i="57"/>
  <c r="H23" i="57"/>
  <c r="H22" i="57"/>
  <c r="H21" i="57"/>
  <c r="H20" i="57"/>
  <c r="H17" i="57"/>
  <c r="H16" i="57"/>
  <c r="I12" i="24" l="1"/>
  <c r="H63" i="57" l="1"/>
  <c r="J58" i="57" l="1"/>
  <c r="F30" i="60" l="1"/>
  <c r="K17" i="31"/>
  <c r="K14" i="31"/>
  <c r="F41" i="24"/>
  <c r="L40" i="24"/>
  <c r="L85" i="57"/>
  <c r="L86" i="57" s="1"/>
  <c r="K85" i="57"/>
  <c r="L69" i="57"/>
  <c r="K69" i="57"/>
  <c r="L63" i="57"/>
  <c r="K63" i="57"/>
  <c r="J63" i="57"/>
  <c r="I63" i="57"/>
  <c r="F28" i="23" s="1"/>
  <c r="L58" i="57"/>
  <c r="K58" i="57"/>
  <c r="L45" i="57"/>
  <c r="K45" i="57"/>
  <c r="J45" i="57"/>
  <c r="L40" i="57"/>
  <c r="L47" i="57" s="1"/>
  <c r="K40" i="57"/>
  <c r="J40" i="57"/>
  <c r="L31" i="57"/>
  <c r="K31" i="57"/>
  <c r="J31" i="57"/>
  <c r="L19" i="57"/>
  <c r="L26" i="57" s="1"/>
  <c r="K19" i="57"/>
  <c r="K26" i="57" s="1"/>
  <c r="J19" i="57"/>
  <c r="J26" i="57" s="1"/>
  <c r="I19" i="57"/>
  <c r="I26" i="57" s="1"/>
  <c r="F60" i="60"/>
  <c r="N20" i="34"/>
  <c r="M20" i="34"/>
  <c r="A19" i="34"/>
  <c r="A20" i="34"/>
  <c r="A21" i="34"/>
  <c r="A22" i="34"/>
  <c r="A23" i="34"/>
  <c r="A24" i="34"/>
  <c r="A25" i="34"/>
  <c r="A16" i="26"/>
  <c r="A28" i="25"/>
  <c r="M24" i="33"/>
  <c r="H24" i="33"/>
  <c r="I24" i="33" s="1"/>
  <c r="A24" i="33"/>
  <c r="A25" i="33"/>
  <c r="O27" i="28"/>
  <c r="N27" i="28"/>
  <c r="A26" i="28"/>
  <c r="A27" i="28"/>
  <c r="A28" i="28"/>
  <c r="A28" i="27"/>
  <c r="A29" i="27"/>
  <c r="A30" i="27"/>
  <c r="A31" i="27"/>
  <c r="A32" i="27"/>
  <c r="A27" i="25"/>
  <c r="D26" i="23"/>
  <c r="D27" i="25" s="1"/>
  <c r="A26" i="23"/>
  <c r="A27" i="23"/>
  <c r="I58" i="57"/>
  <c r="I59" i="57" s="1"/>
  <c r="J86" i="57"/>
  <c r="J88" i="57" s="1"/>
  <c r="I31" i="57"/>
  <c r="F26" i="23"/>
  <c r="J26" i="23" s="1"/>
  <c r="F27" i="25" s="1"/>
  <c r="V27" i="25" s="1"/>
  <c r="R28" i="27" s="1"/>
  <c r="F23" i="23"/>
  <c r="N23" i="23" s="1"/>
  <c r="F22" i="23"/>
  <c r="I86" i="57"/>
  <c r="I13" i="24"/>
  <c r="I14" i="24"/>
  <c r="I15" i="24"/>
  <c r="I16" i="24"/>
  <c r="I17" i="24"/>
  <c r="I18" i="24"/>
  <c r="I19" i="24"/>
  <c r="I20" i="24"/>
  <c r="I21" i="24"/>
  <c r="I22" i="24"/>
  <c r="I23" i="24"/>
  <c r="I24" i="24"/>
  <c r="I25" i="24"/>
  <c r="I26" i="24"/>
  <c r="I27" i="24"/>
  <c r="I28" i="24"/>
  <c r="M1" i="65"/>
  <c r="L1" i="57"/>
  <c r="C33" i="27"/>
  <c r="D25" i="23"/>
  <c r="D26" i="25"/>
  <c r="M25" i="23"/>
  <c r="F25" i="23"/>
  <c r="J25" i="23" s="1"/>
  <c r="F26" i="25" s="1"/>
  <c r="J26" i="25" s="1"/>
  <c r="I33" i="27" s="1"/>
  <c r="O1" i="24"/>
  <c r="L39" i="24"/>
  <c r="L29" i="24"/>
  <c r="K38" i="24"/>
  <c r="L38" i="24"/>
  <c r="K37" i="24"/>
  <c r="L37" i="24" s="1"/>
  <c r="K36" i="24"/>
  <c r="L36" i="24"/>
  <c r="K34" i="24"/>
  <c r="L34" i="24" s="1"/>
  <c r="K33" i="24"/>
  <c r="L33" i="24"/>
  <c r="H19" i="57"/>
  <c r="H2" i="60"/>
  <c r="A2" i="60"/>
  <c r="H1" i="60"/>
  <c r="A1" i="60"/>
  <c r="J12" i="26"/>
  <c r="K12" i="26"/>
  <c r="M12" i="26"/>
  <c r="N12" i="26"/>
  <c r="P12" i="26"/>
  <c r="Q12" i="26"/>
  <c r="R12" i="26"/>
  <c r="A25" i="29"/>
  <c r="A26" i="29"/>
  <c r="A27" i="29"/>
  <c r="A28" i="29"/>
  <c r="A29" i="29"/>
  <c r="A30" i="29"/>
  <c r="A31" i="29"/>
  <c r="A32" i="29"/>
  <c r="A33" i="29"/>
  <c r="J35" i="27"/>
  <c r="K35" i="27"/>
  <c r="M35" i="27"/>
  <c r="N35" i="27"/>
  <c r="P35" i="27"/>
  <c r="Q35" i="27"/>
  <c r="S35" i="27"/>
  <c r="T35" i="27"/>
  <c r="V35" i="27"/>
  <c r="W35" i="27"/>
  <c r="M17" i="23"/>
  <c r="F21" i="23"/>
  <c r="N21" i="23" s="1"/>
  <c r="F20" i="23"/>
  <c r="N20" i="23" s="1"/>
  <c r="F19" i="23"/>
  <c r="M24" i="23"/>
  <c r="F24" i="23"/>
  <c r="J24" i="23" s="1"/>
  <c r="F25" i="25" s="1"/>
  <c r="V25" i="25" s="1"/>
  <c r="R26" i="27" s="1"/>
  <c r="X26" i="27" s="1"/>
  <c r="M30" i="33"/>
  <c r="U1" i="28"/>
  <c r="X1" i="27"/>
  <c r="M29" i="33"/>
  <c r="H29" i="33"/>
  <c r="L2" i="57"/>
  <c r="A2" i="57"/>
  <c r="A1" i="57"/>
  <c r="Z1" i="25"/>
  <c r="U1" i="26"/>
  <c r="Z1" i="29"/>
  <c r="U1" i="30"/>
  <c r="T1" i="31"/>
  <c r="N33" i="23"/>
  <c r="F32" i="29" s="1"/>
  <c r="B13" i="64"/>
  <c r="L17" i="26"/>
  <c r="L18" i="26" s="1"/>
  <c r="I17" i="26"/>
  <c r="N17" i="26"/>
  <c r="P17" i="26"/>
  <c r="R17" i="26"/>
  <c r="R16" i="27"/>
  <c r="N23" i="28"/>
  <c r="N21" i="28"/>
  <c r="N20" i="28"/>
  <c r="N19" i="28"/>
  <c r="N22" i="28"/>
  <c r="N13" i="28"/>
  <c r="M13" i="33"/>
  <c r="N14" i="28"/>
  <c r="M14" i="33"/>
  <c r="N16" i="28"/>
  <c r="M15" i="33"/>
  <c r="N17" i="28"/>
  <c r="M16" i="33"/>
  <c r="M17" i="33"/>
  <c r="M18" i="33"/>
  <c r="M19" i="33"/>
  <c r="M20" i="33"/>
  <c r="M21" i="33"/>
  <c r="H13" i="33"/>
  <c r="I13" i="33" s="1"/>
  <c r="H14" i="33"/>
  <c r="I14" i="33" s="1"/>
  <c r="H15" i="33"/>
  <c r="I15" i="33" s="1"/>
  <c r="H16" i="33"/>
  <c r="I16" i="33" s="1"/>
  <c r="H17" i="33"/>
  <c r="I17" i="33" s="1"/>
  <c r="H18" i="33"/>
  <c r="I18" i="33" s="1"/>
  <c r="H19" i="33"/>
  <c r="I19" i="33" s="1"/>
  <c r="H20" i="33"/>
  <c r="I20" i="33" s="1"/>
  <c r="H21" i="33"/>
  <c r="I21" i="33"/>
  <c r="M23" i="33"/>
  <c r="H23" i="33"/>
  <c r="I23" i="33" s="1"/>
  <c r="N29" i="28"/>
  <c r="S29" i="28" s="1"/>
  <c r="M25" i="33"/>
  <c r="H25" i="33"/>
  <c r="I25" i="33" s="1"/>
  <c r="N31" i="28"/>
  <c r="S31" i="28" s="1"/>
  <c r="M26" i="33"/>
  <c r="H26" i="33"/>
  <c r="I26" i="33"/>
  <c r="D4" i="60"/>
  <c r="G2" i="35"/>
  <c r="G1" i="35"/>
  <c r="Q2" i="34"/>
  <c r="Q1" i="34"/>
  <c r="R2" i="33"/>
  <c r="R1" i="33"/>
  <c r="K2" i="32"/>
  <c r="K1" i="32"/>
  <c r="T2" i="31"/>
  <c r="U2" i="30"/>
  <c r="Z2" i="29"/>
  <c r="U2" i="28"/>
  <c r="X2" i="27"/>
  <c r="U2" i="26"/>
  <c r="Z2" i="25"/>
  <c r="O2" i="24"/>
  <c r="M2" i="65"/>
  <c r="I18" i="26"/>
  <c r="N16" i="26"/>
  <c r="A13" i="28"/>
  <c r="A14" i="28"/>
  <c r="A15" i="28"/>
  <c r="A16" i="28"/>
  <c r="A17" i="28"/>
  <c r="A18" i="28"/>
  <c r="A19" i="28"/>
  <c r="A20" i="28"/>
  <c r="A21" i="28"/>
  <c r="A22" i="28"/>
  <c r="A23" i="28"/>
  <c r="A24" i="28"/>
  <c r="A25" i="28"/>
  <c r="A29" i="28"/>
  <c r="A30" i="28"/>
  <c r="A31" i="28"/>
  <c r="A32" i="28"/>
  <c r="Q24" i="25"/>
  <c r="A12" i="33"/>
  <c r="A13" i="33"/>
  <c r="A14" i="33"/>
  <c r="A15" i="33"/>
  <c r="A16" i="33"/>
  <c r="A17" i="33"/>
  <c r="A18" i="33"/>
  <c r="A19" i="33"/>
  <c r="A20" i="33"/>
  <c r="A21" i="33"/>
  <c r="A22" i="33"/>
  <c r="A23" i="33"/>
  <c r="A26" i="33"/>
  <c r="A27" i="33"/>
  <c r="A28" i="33"/>
  <c r="A29" i="33"/>
  <c r="A30" i="33"/>
  <c r="A31" i="33"/>
  <c r="A32" i="33"/>
  <c r="A17" i="26"/>
  <c r="A18" i="26"/>
  <c r="A19" i="26"/>
  <c r="A2" i="65"/>
  <c r="A1" i="65"/>
  <c r="A4" i="35"/>
  <c r="A4" i="34"/>
  <c r="A4" i="33"/>
  <c r="A4" i="31"/>
  <c r="A4" i="30"/>
  <c r="A4" i="29"/>
  <c r="A4" i="28"/>
  <c r="A4" i="27"/>
  <c r="A4" i="26"/>
  <c r="A4" i="25"/>
  <c r="A4" i="24"/>
  <c r="A4" i="23"/>
  <c r="A4" i="65"/>
  <c r="A4" i="57"/>
  <c r="A2" i="35"/>
  <c r="A2" i="34"/>
  <c r="A2" i="33"/>
  <c r="A2" i="32"/>
  <c r="A2" i="31"/>
  <c r="A2" i="30"/>
  <c r="A2" i="29"/>
  <c r="A2" i="28"/>
  <c r="A2" i="27"/>
  <c r="A2" i="26"/>
  <c r="A2" i="25"/>
  <c r="A2" i="24"/>
  <c r="A2" i="23"/>
  <c r="A6" i="64"/>
  <c r="A4" i="64"/>
  <c r="A3" i="64"/>
  <c r="M24" i="25"/>
  <c r="I24" i="25"/>
  <c r="H30" i="33"/>
  <c r="I30" i="33"/>
  <c r="A17" i="57"/>
  <c r="A18" i="57"/>
  <c r="A19" i="57" s="1"/>
  <c r="A20" i="57" s="1"/>
  <c r="A21" i="57" s="1"/>
  <c r="A22" i="57" s="1"/>
  <c r="A23" i="57" s="1"/>
  <c r="A24" i="57" s="1"/>
  <c r="A25" i="57" s="1"/>
  <c r="A26" i="57" s="1"/>
  <c r="A29" i="57" s="1"/>
  <c r="A30" i="57" s="1"/>
  <c r="A31" i="57" s="1"/>
  <c r="A32" i="57" s="1"/>
  <c r="A37" i="57" s="1"/>
  <c r="A38" i="57" s="1"/>
  <c r="A39" i="57" s="1"/>
  <c r="A40" i="57" s="1"/>
  <c r="A42" i="57" s="1"/>
  <c r="A43" i="57" s="1"/>
  <c r="A44" i="57" s="1"/>
  <c r="A45" i="57" s="1"/>
  <c r="A46" i="57" s="1"/>
  <c r="A47" i="57" s="1"/>
  <c r="A50" i="57" s="1"/>
  <c r="A51" i="57" s="1"/>
  <c r="A4" i="32"/>
  <c r="M14" i="23"/>
  <c r="M29" i="23"/>
  <c r="M30" i="23"/>
  <c r="M19" i="23"/>
  <c r="M20" i="23"/>
  <c r="M21" i="23"/>
  <c r="M22" i="23"/>
  <c r="M23" i="23"/>
  <c r="U24" i="29"/>
  <c r="M28" i="23"/>
  <c r="K31" i="24"/>
  <c r="L31" i="24"/>
  <c r="J20" i="32"/>
  <c r="N12" i="30"/>
  <c r="D74" i="60"/>
  <c r="H74" i="60" s="1"/>
  <c r="F23" i="60"/>
  <c r="F74" i="60"/>
  <c r="D75" i="60"/>
  <c r="H75" i="60" s="1"/>
  <c r="F28" i="60"/>
  <c r="F75" i="60"/>
  <c r="D77" i="60"/>
  <c r="H77" i="60" s="1"/>
  <c r="F25" i="60"/>
  <c r="F55" i="60"/>
  <c r="D78" i="60"/>
  <c r="F78" i="60"/>
  <c r="D81" i="60"/>
  <c r="H81" i="60" s="1"/>
  <c r="D82" i="60"/>
  <c r="H82" i="60" s="1"/>
  <c r="D83" i="60"/>
  <c r="H83" i="60" s="1"/>
  <c r="D84" i="60"/>
  <c r="H84" i="60" s="1"/>
  <c r="D80" i="60"/>
  <c r="H80" i="60" s="1"/>
  <c r="F80" i="60"/>
  <c r="D86" i="60"/>
  <c r="F86" i="60"/>
  <c r="D90" i="60"/>
  <c r="H90" i="60" s="1"/>
  <c r="F90" i="60"/>
  <c r="D92" i="60"/>
  <c r="H92" i="60" s="1"/>
  <c r="F92" i="60"/>
  <c r="F47" i="60"/>
  <c r="F50" i="60"/>
  <c r="F52" i="60"/>
  <c r="F58" i="60"/>
  <c r="F62" i="60"/>
  <c r="F64" i="60"/>
  <c r="U24" i="25"/>
  <c r="G17" i="31"/>
  <c r="K24" i="31"/>
  <c r="K25" i="31"/>
  <c r="K22" i="31"/>
  <c r="J30" i="31"/>
  <c r="K30" i="31"/>
  <c r="L30" i="31"/>
  <c r="J15" i="31"/>
  <c r="J31" i="31"/>
  <c r="K32" i="31"/>
  <c r="J16" i="31"/>
  <c r="J32" i="31"/>
  <c r="L32" i="31"/>
  <c r="J33" i="31"/>
  <c r="K33" i="31"/>
  <c r="L33" i="31"/>
  <c r="J20" i="31"/>
  <c r="J21" i="31"/>
  <c r="J26" i="31"/>
  <c r="J22" i="31"/>
  <c r="L22" i="31"/>
  <c r="J23" i="31"/>
  <c r="J24" i="31"/>
  <c r="L24" i="31"/>
  <c r="J25" i="31"/>
  <c r="R22" i="31"/>
  <c r="S22" i="31"/>
  <c r="T22" i="31"/>
  <c r="R23" i="31"/>
  <c r="R24" i="31"/>
  <c r="S24" i="31"/>
  <c r="T24" i="31"/>
  <c r="R25" i="31"/>
  <c r="S25" i="31"/>
  <c r="T25" i="31"/>
  <c r="N22" i="31"/>
  <c r="O22" i="31"/>
  <c r="P22" i="31"/>
  <c r="N23" i="31"/>
  <c r="N24" i="31"/>
  <c r="O24" i="31"/>
  <c r="P24" i="31"/>
  <c r="N25" i="31"/>
  <c r="O25" i="31"/>
  <c r="P25" i="31"/>
  <c r="M12" i="34"/>
  <c r="M13" i="34"/>
  <c r="M29" i="34"/>
  <c r="M30" i="34"/>
  <c r="M15" i="34"/>
  <c r="M16" i="34"/>
  <c r="F14" i="35"/>
  <c r="M18" i="34"/>
  <c r="M22" i="34"/>
  <c r="G13" i="60"/>
  <c r="G14" i="60" s="1"/>
  <c r="G15" i="60" s="1"/>
  <c r="G12" i="60"/>
  <c r="N14" i="30"/>
  <c r="R14" i="30" s="1"/>
  <c r="A2" i="64"/>
  <c r="A1" i="23"/>
  <c r="A12" i="23"/>
  <c r="A13" i="23"/>
  <c r="A14" i="23"/>
  <c r="A15" i="23"/>
  <c r="A16" i="23"/>
  <c r="A17" i="23"/>
  <c r="A18" i="23"/>
  <c r="A19" i="23"/>
  <c r="A20" i="23"/>
  <c r="A21" i="23"/>
  <c r="A22" i="23"/>
  <c r="A23" i="23"/>
  <c r="A24" i="23"/>
  <c r="M12" i="23"/>
  <c r="A1" i="24"/>
  <c r="A12" i="24"/>
  <c r="A13" i="24"/>
  <c r="A16" i="24"/>
  <c r="A19" i="24"/>
  <c r="A20" i="24" s="1"/>
  <c r="A26" i="24" s="1"/>
  <c r="A27" i="24" s="1"/>
  <c r="A28" i="24" s="1"/>
  <c r="A29" i="24" s="1"/>
  <c r="A30" i="24" s="1"/>
  <c r="A31" i="24" s="1"/>
  <c r="A32" i="24" s="1"/>
  <c r="A35" i="24" s="1"/>
  <c r="A40" i="24" s="1"/>
  <c r="A41" i="24" s="1"/>
  <c r="A1" i="25"/>
  <c r="A13" i="25"/>
  <c r="A14" i="25"/>
  <c r="A15" i="25"/>
  <c r="A16" i="25"/>
  <c r="A17" i="25"/>
  <c r="A18" i="25"/>
  <c r="A19" i="25"/>
  <c r="A20" i="25"/>
  <c r="A21" i="25"/>
  <c r="A22" i="25"/>
  <c r="A23" i="25"/>
  <c r="A24" i="25"/>
  <c r="A25" i="25"/>
  <c r="A1" i="26"/>
  <c r="A1" i="27"/>
  <c r="A13" i="27"/>
  <c r="A14" i="27"/>
  <c r="A15" i="27"/>
  <c r="A16" i="27"/>
  <c r="A17" i="27"/>
  <c r="A18" i="27"/>
  <c r="A19" i="27"/>
  <c r="A20" i="27"/>
  <c r="A21" i="27"/>
  <c r="A22" i="27"/>
  <c r="A23" i="27"/>
  <c r="A24" i="27"/>
  <c r="A25" i="27"/>
  <c r="A1" i="28"/>
  <c r="O13" i="28"/>
  <c r="O14" i="28"/>
  <c r="O16" i="28"/>
  <c r="O17" i="28"/>
  <c r="O20" i="28"/>
  <c r="O21" i="28"/>
  <c r="O22" i="28"/>
  <c r="O23" i="28"/>
  <c r="O19" i="28"/>
  <c r="N25" i="28"/>
  <c r="O25" i="28"/>
  <c r="S25" i="28"/>
  <c r="O29" i="28"/>
  <c r="O31" i="28"/>
  <c r="A1" i="29"/>
  <c r="A13" i="29"/>
  <c r="A14" i="29"/>
  <c r="A15" i="29"/>
  <c r="A16" i="29"/>
  <c r="A17" i="29"/>
  <c r="A18" i="29"/>
  <c r="A19" i="29"/>
  <c r="A20" i="29"/>
  <c r="A21" i="29"/>
  <c r="A22" i="29"/>
  <c r="A23" i="29"/>
  <c r="A24" i="29"/>
  <c r="Q24" i="29"/>
  <c r="I31" i="29"/>
  <c r="M31" i="29"/>
  <c r="Q31" i="29"/>
  <c r="A1" i="30"/>
  <c r="A12" i="30"/>
  <c r="A13" i="30"/>
  <c r="A14" i="30"/>
  <c r="A15" i="30"/>
  <c r="O14" i="30"/>
  <c r="A1" i="31"/>
  <c r="A12" i="31"/>
  <c r="A13" i="31"/>
  <c r="A14" i="31"/>
  <c r="A15" i="31"/>
  <c r="A16" i="31"/>
  <c r="A17" i="31"/>
  <c r="A18" i="31"/>
  <c r="A19" i="31"/>
  <c r="A20" i="31"/>
  <c r="A21" i="31"/>
  <c r="A22" i="31"/>
  <c r="A23" i="31"/>
  <c r="A24" i="31"/>
  <c r="A25" i="31"/>
  <c r="A26" i="31"/>
  <c r="A27" i="31"/>
  <c r="A28" i="31"/>
  <c r="A29" i="31"/>
  <c r="A30" i="31"/>
  <c r="A31" i="31"/>
  <c r="A32" i="31"/>
  <c r="A33" i="31"/>
  <c r="A34" i="31"/>
  <c r="A1" i="32"/>
  <c r="A12" i="32"/>
  <c r="A13" i="32"/>
  <c r="A14" i="32"/>
  <c r="A15" i="32"/>
  <c r="A16" i="32"/>
  <c r="A17" i="32"/>
  <c r="A18" i="32"/>
  <c r="A19" i="32"/>
  <c r="A20" i="32"/>
  <c r="A21" i="32"/>
  <c r="A1" i="33"/>
  <c r="A1" i="34"/>
  <c r="A12" i="34"/>
  <c r="N12" i="34"/>
  <c r="A13" i="34"/>
  <c r="A14" i="34"/>
  <c r="A15" i="34"/>
  <c r="A16" i="34"/>
  <c r="A17" i="34"/>
  <c r="A18" i="34"/>
  <c r="N13" i="34"/>
  <c r="N15" i="34"/>
  <c r="N16" i="34"/>
  <c r="N18" i="34"/>
  <c r="N22" i="34"/>
  <c r="N24" i="34"/>
  <c r="N29" i="34"/>
  <c r="N30" i="34"/>
  <c r="A1" i="35"/>
  <c r="A12" i="35"/>
  <c r="A13" i="35"/>
  <c r="A14" i="35"/>
  <c r="F56" i="60"/>
  <c r="F84" i="60"/>
  <c r="F53" i="60"/>
  <c r="F46" i="60"/>
  <c r="A26" i="25"/>
  <c r="A29" i="25"/>
  <c r="A30" i="25"/>
  <c r="A31" i="25"/>
  <c r="A32" i="25"/>
  <c r="A33" i="25"/>
  <c r="A34" i="25"/>
  <c r="A25" i="23"/>
  <c r="A28" i="23"/>
  <c r="A29" i="23"/>
  <c r="A30" i="23"/>
  <c r="A31" i="23"/>
  <c r="A32" i="23"/>
  <c r="A33" i="23"/>
  <c r="A34" i="23"/>
  <c r="A26" i="27"/>
  <c r="H78" i="60"/>
  <c r="K29" i="24"/>
  <c r="F49" i="60"/>
  <c r="F82" i="60"/>
  <c r="F54" i="60"/>
  <c r="F83" i="60"/>
  <c r="F81" i="60"/>
  <c r="F77" i="60"/>
  <c r="L25" i="31"/>
  <c r="A27" i="27"/>
  <c r="A35" i="27"/>
  <c r="F22" i="29" l="1"/>
  <c r="V22" i="29" s="1"/>
  <c r="F24" i="29"/>
  <c r="J24" i="29" s="1"/>
  <c r="F21" i="29"/>
  <c r="R21" i="29" s="1"/>
  <c r="S27" i="28"/>
  <c r="A62" i="57"/>
  <c r="A63" i="57" s="1"/>
  <c r="A66" i="57" s="1"/>
  <c r="A67" i="57" s="1"/>
  <c r="A68" i="57" s="1"/>
  <c r="A69" i="57" s="1"/>
  <c r="A73" i="57" s="1"/>
  <c r="A74" i="57" s="1"/>
  <c r="A75" i="57" s="1"/>
  <c r="A76" i="57" s="1"/>
  <c r="A77" i="57" s="1"/>
  <c r="A78" i="57" s="1"/>
  <c r="A79" i="57" s="1"/>
  <c r="A82" i="57" s="1"/>
  <c r="A83" i="57" s="1"/>
  <c r="A84" i="57" s="1"/>
  <c r="A85" i="57" s="1"/>
  <c r="A86" i="57" s="1"/>
  <c r="A88" i="57" s="1"/>
  <c r="A90" i="57" s="1"/>
  <c r="L32" i="57"/>
  <c r="K47" i="57"/>
  <c r="J47" i="57"/>
  <c r="J59" i="57" s="1"/>
  <c r="C17" i="30"/>
  <c r="H86" i="60"/>
  <c r="H94" i="60" s="1"/>
  <c r="H95" i="60" s="1"/>
  <c r="F17" i="23"/>
  <c r="N18" i="26"/>
  <c r="J32" i="29"/>
  <c r="N32" i="29"/>
  <c r="J14" i="30" s="1"/>
  <c r="S14" i="30" s="1"/>
  <c r="I29" i="33"/>
  <c r="I31" i="33" s="1"/>
  <c r="R16" i="26"/>
  <c r="R18" i="26" s="1"/>
  <c r="P16" i="26"/>
  <c r="P18" i="26" s="1"/>
  <c r="I22" i="33"/>
  <c r="I27" i="33" s="1"/>
  <c r="L41" i="24"/>
  <c r="N32" i="23" s="1"/>
  <c r="F31" i="29" s="1"/>
  <c r="Y31" i="29" s="1"/>
  <c r="Z31" i="29" s="1"/>
  <c r="H58" i="57"/>
  <c r="H59" i="57" s="1"/>
  <c r="I32" i="57"/>
  <c r="F29" i="23"/>
  <c r="N29" i="23" s="1"/>
  <c r="J21" i="23"/>
  <c r="F22" i="25" s="1"/>
  <c r="N22" i="25" s="1"/>
  <c r="L31" i="27" s="1"/>
  <c r="K86" i="57"/>
  <c r="K88" i="57" s="1"/>
  <c r="L88" i="57"/>
  <c r="K59" i="57"/>
  <c r="L59" i="57"/>
  <c r="N24" i="29"/>
  <c r="H31" i="57"/>
  <c r="J32" i="57"/>
  <c r="J23" i="23"/>
  <c r="F24" i="25" s="1"/>
  <c r="Y24" i="25" s="1"/>
  <c r="Z24" i="25" s="1"/>
  <c r="U18" i="27" s="1"/>
  <c r="J20" i="23"/>
  <c r="F21" i="25" s="1"/>
  <c r="N21" i="25" s="1"/>
  <c r="L29" i="27" s="1"/>
  <c r="I29" i="24"/>
  <c r="I41" i="24" s="1"/>
  <c r="H41" i="24" s="1"/>
  <c r="H26" i="57"/>
  <c r="K32" i="57"/>
  <c r="F30" i="23"/>
  <c r="N30" i="23" s="1"/>
  <c r="N28" i="23"/>
  <c r="J28" i="23"/>
  <c r="F29" i="25" s="1"/>
  <c r="I27" i="28"/>
  <c r="R27" i="28" s="1"/>
  <c r="X28" i="27"/>
  <c r="J19" i="23"/>
  <c r="F20" i="25" s="1"/>
  <c r="N19" i="23"/>
  <c r="V24" i="29"/>
  <c r="V26" i="25"/>
  <c r="R33" i="27" s="1"/>
  <c r="Z26" i="25"/>
  <c r="U33" i="27" s="1"/>
  <c r="N26" i="25"/>
  <c r="L33" i="27" s="1"/>
  <c r="R26" i="25"/>
  <c r="O33" i="27" s="1"/>
  <c r="N22" i="23"/>
  <c r="J22" i="23"/>
  <c r="F23" i="25" s="1"/>
  <c r="J21" i="29" l="1"/>
  <c r="N21" i="29"/>
  <c r="Y22" i="29"/>
  <c r="Z22" i="29" s="1"/>
  <c r="V21" i="29"/>
  <c r="N22" i="29"/>
  <c r="R24" i="29"/>
  <c r="F27" i="29"/>
  <c r="Y27" i="29" s="1"/>
  <c r="Z27" i="29" s="1"/>
  <c r="R22" i="29"/>
  <c r="Y24" i="29"/>
  <c r="Z24" i="29" s="1"/>
  <c r="Y21" i="29"/>
  <c r="Z21" i="29" s="1"/>
  <c r="F29" i="29"/>
  <c r="J22" i="29"/>
  <c r="F23" i="29"/>
  <c r="Y23" i="29" s="1"/>
  <c r="Z23" i="29" s="1"/>
  <c r="F20" i="29"/>
  <c r="N20" i="29" s="1"/>
  <c r="F28" i="29"/>
  <c r="Y28" i="29" s="1"/>
  <c r="Z28" i="29" s="1"/>
  <c r="N24" i="25"/>
  <c r="L18" i="27" s="1"/>
  <c r="L90" i="57"/>
  <c r="J24" i="25"/>
  <c r="I18" i="27" s="1"/>
  <c r="K90" i="57"/>
  <c r="J90" i="57"/>
  <c r="J29" i="23"/>
  <c r="F30" i="25" s="1"/>
  <c r="I88" i="57"/>
  <c r="F12" i="60"/>
  <c r="H12" i="60" s="1"/>
  <c r="N31" i="29"/>
  <c r="K41" i="24"/>
  <c r="J31" i="29"/>
  <c r="R31" i="29"/>
  <c r="V31" i="29"/>
  <c r="J12" i="30" s="1"/>
  <c r="J15" i="30" s="1"/>
  <c r="U18" i="26"/>
  <c r="N19" i="26" s="1"/>
  <c r="I32" i="33"/>
  <c r="J22" i="25"/>
  <c r="I31" i="27" s="1"/>
  <c r="R22" i="25"/>
  <c r="O31" i="27" s="1"/>
  <c r="T14" i="30"/>
  <c r="K14" i="30"/>
  <c r="Y22" i="25"/>
  <c r="Z22" i="25" s="1"/>
  <c r="U31" i="27" s="1"/>
  <c r="V22" i="25"/>
  <c r="R31" i="27" s="1"/>
  <c r="H32" i="57"/>
  <c r="J30" i="23"/>
  <c r="F31" i="25" s="1"/>
  <c r="R21" i="25"/>
  <c r="O29" i="27" s="1"/>
  <c r="I29" i="28" s="1"/>
  <c r="Y21" i="25"/>
  <c r="Z21" i="25" s="1"/>
  <c r="U29" i="27" s="1"/>
  <c r="J21" i="25"/>
  <c r="I29" i="27" s="1"/>
  <c r="V21" i="25"/>
  <c r="R29" i="27" s="1"/>
  <c r="V24" i="25"/>
  <c r="R18" i="27" s="1"/>
  <c r="R24" i="25"/>
  <c r="O18" i="27" s="1"/>
  <c r="S12" i="30"/>
  <c r="J32" i="23"/>
  <c r="F33" i="25" s="1"/>
  <c r="Y29" i="29"/>
  <c r="Z29" i="29" s="1"/>
  <c r="J29" i="25"/>
  <c r="R29" i="25"/>
  <c r="Y29" i="25"/>
  <c r="Z29" i="25" s="1"/>
  <c r="N29" i="25"/>
  <c r="V29" i="25"/>
  <c r="J27" i="29"/>
  <c r="V27" i="29"/>
  <c r="X33" i="27"/>
  <c r="J23" i="25"/>
  <c r="I32" i="27" s="1"/>
  <c r="Y23" i="25"/>
  <c r="Z23" i="25" s="1"/>
  <c r="U32" i="27" s="1"/>
  <c r="N23" i="25"/>
  <c r="L32" i="27" s="1"/>
  <c r="R23" i="25"/>
  <c r="O32" i="27" s="1"/>
  <c r="V23" i="25"/>
  <c r="R32" i="27" s="1"/>
  <c r="R34" i="27" s="1"/>
  <c r="J23" i="29"/>
  <c r="N23" i="29"/>
  <c r="Y20" i="25"/>
  <c r="Z20" i="25" s="1"/>
  <c r="U25" i="27" s="1"/>
  <c r="V20" i="25"/>
  <c r="R25" i="27" s="1"/>
  <c r="R20" i="25"/>
  <c r="O25" i="27" s="1"/>
  <c r="N20" i="25"/>
  <c r="L25" i="27" s="1"/>
  <c r="J20" i="25"/>
  <c r="I25" i="27" s="1"/>
  <c r="V20" i="29"/>
  <c r="R20" i="29"/>
  <c r="K27" i="28"/>
  <c r="T27" i="28" s="1"/>
  <c r="F27" i="23"/>
  <c r="J17" i="23"/>
  <c r="N17" i="23"/>
  <c r="R23" i="29" l="1"/>
  <c r="R27" i="29"/>
  <c r="N27" i="29"/>
  <c r="V23" i="29"/>
  <c r="Y20" i="29"/>
  <c r="Z20" i="29" s="1"/>
  <c r="J20" i="29"/>
  <c r="I34" i="27"/>
  <c r="I90" i="57"/>
  <c r="H90" i="57"/>
  <c r="R26" i="24"/>
  <c r="P19" i="26"/>
  <c r="R19" i="26"/>
  <c r="L19" i="26"/>
  <c r="M15" i="25" s="1"/>
  <c r="I19" i="26"/>
  <c r="Y15" i="25" s="1"/>
  <c r="O34" i="27"/>
  <c r="X31" i="27"/>
  <c r="X18" i="27"/>
  <c r="L30" i="33"/>
  <c r="N30" i="33" s="1"/>
  <c r="Q30" i="33" s="1"/>
  <c r="R30" i="33" s="1"/>
  <c r="F15" i="23"/>
  <c r="U34" i="27"/>
  <c r="X29" i="27"/>
  <c r="R29" i="28"/>
  <c r="K29" i="28"/>
  <c r="L24" i="33"/>
  <c r="I20" i="34"/>
  <c r="Q20" i="34" s="1"/>
  <c r="X32" i="27"/>
  <c r="L34" i="27"/>
  <c r="I31" i="28" s="1"/>
  <c r="X25" i="27"/>
  <c r="F18" i="29"/>
  <c r="N27" i="23"/>
  <c r="M27" i="23" s="1"/>
  <c r="J27" i="23"/>
  <c r="I27" i="23" s="1"/>
  <c r="F18" i="25"/>
  <c r="F13" i="23" l="1"/>
  <c r="F12" i="23"/>
  <c r="F14" i="23"/>
  <c r="H60" i="57"/>
  <c r="H64" i="57"/>
  <c r="X34" i="27"/>
  <c r="F31" i="23"/>
  <c r="U19" i="26"/>
  <c r="T29" i="28"/>
  <c r="G16" i="31"/>
  <c r="R31" i="28"/>
  <c r="K31" i="28"/>
  <c r="N24" i="33"/>
  <c r="Q24" i="33" s="1"/>
  <c r="R24" i="33" s="1"/>
  <c r="D60" i="60"/>
  <c r="H60" i="60" s="1"/>
  <c r="J18" i="29"/>
  <c r="J26" i="29" s="1"/>
  <c r="R18" i="29"/>
  <c r="R26" i="29" s="1"/>
  <c r="Y18" i="29"/>
  <c r="Z18" i="29" s="1"/>
  <c r="Z26" i="29" s="1"/>
  <c r="N18" i="29"/>
  <c r="N26" i="29" s="1"/>
  <c r="V18" i="29"/>
  <c r="V26" i="29" s="1"/>
  <c r="F26" i="29"/>
  <c r="J18" i="25"/>
  <c r="R18" i="25"/>
  <c r="F28" i="25"/>
  <c r="Y18" i="25"/>
  <c r="Z18" i="25" s="1"/>
  <c r="V18" i="25"/>
  <c r="N18" i="25"/>
  <c r="N14" i="23" l="1"/>
  <c r="J14" i="23"/>
  <c r="F15" i="25" s="1"/>
  <c r="N13" i="23"/>
  <c r="J13" i="23"/>
  <c r="F14" i="25" s="1"/>
  <c r="K16" i="31"/>
  <c r="L16" i="31" s="1"/>
  <c r="H16" i="31"/>
  <c r="I22" i="34"/>
  <c r="Q22" i="34" s="1"/>
  <c r="L25" i="33"/>
  <c r="F17" i="31"/>
  <c r="T31" i="28"/>
  <c r="V28" i="25"/>
  <c r="U28" i="25" s="1"/>
  <c r="R24" i="27"/>
  <c r="R27" i="27" s="1"/>
  <c r="I25" i="28" s="1"/>
  <c r="R25" i="28" s="1"/>
  <c r="R28" i="25"/>
  <c r="Q28" i="25" s="1"/>
  <c r="O24" i="27"/>
  <c r="O27" i="27" s="1"/>
  <c r="Z28" i="25"/>
  <c r="Y28" i="25" s="1"/>
  <c r="U24" i="27"/>
  <c r="U27" i="27" s="1"/>
  <c r="J28" i="25"/>
  <c r="I28" i="25" s="1"/>
  <c r="I24" i="27"/>
  <c r="I27" i="27" s="1"/>
  <c r="I26" i="29"/>
  <c r="U26" i="29"/>
  <c r="Y26" i="29"/>
  <c r="M26" i="29"/>
  <c r="Q26" i="29"/>
  <c r="N28" i="25"/>
  <c r="M28" i="25" s="1"/>
  <c r="L24" i="27"/>
  <c r="F13" i="29" l="1"/>
  <c r="V13" i="29" s="1"/>
  <c r="F14" i="29"/>
  <c r="F15" i="29"/>
  <c r="N14" i="25"/>
  <c r="L15" i="27" s="1"/>
  <c r="I16" i="28" s="1"/>
  <c r="R16" i="28" s="1"/>
  <c r="I29" i="34" s="1"/>
  <c r="Q29" i="34" s="1"/>
  <c r="J14" i="25"/>
  <c r="I15" i="27" s="1"/>
  <c r="Y14" i="25"/>
  <c r="Z14" i="25" s="1"/>
  <c r="U15" i="27" s="1"/>
  <c r="R14" i="25"/>
  <c r="O15" i="27" s="1"/>
  <c r="I17" i="28" s="1"/>
  <c r="R17" i="28" s="1"/>
  <c r="I30" i="34" s="1"/>
  <c r="Q30" i="34" s="1"/>
  <c r="V14" i="25"/>
  <c r="R15" i="27" s="1"/>
  <c r="Z15" i="25"/>
  <c r="U16" i="27" s="1"/>
  <c r="J15" i="25"/>
  <c r="I16" i="27" s="1"/>
  <c r="R15" i="25"/>
  <c r="O16" i="27" s="1"/>
  <c r="N15" i="25"/>
  <c r="L16" i="27" s="1"/>
  <c r="R13" i="29"/>
  <c r="N13" i="29"/>
  <c r="N25" i="33"/>
  <c r="Q25" i="33" s="1"/>
  <c r="R25" i="33" s="1"/>
  <c r="D62" i="60"/>
  <c r="H62" i="60" s="1"/>
  <c r="I24" i="34"/>
  <c r="Q24" i="34" s="1"/>
  <c r="L26" i="33"/>
  <c r="H17" i="31"/>
  <c r="J17" i="31"/>
  <c r="L17" i="31" s="1"/>
  <c r="X24" i="27"/>
  <c r="X27" i="27" s="1"/>
  <c r="L27" i="27"/>
  <c r="K25" i="28"/>
  <c r="Y13" i="29" l="1"/>
  <c r="Z13" i="29" s="1"/>
  <c r="J13" i="29"/>
  <c r="X15" i="27"/>
  <c r="X16" i="27"/>
  <c r="V15" i="29"/>
  <c r="Y15" i="29"/>
  <c r="Z15" i="29" s="1"/>
  <c r="J15" i="29"/>
  <c r="R15" i="29"/>
  <c r="N15" i="29"/>
  <c r="F16" i="29"/>
  <c r="J14" i="29"/>
  <c r="Y14" i="29"/>
  <c r="Z14" i="29" s="1"/>
  <c r="R14" i="29"/>
  <c r="V14" i="29"/>
  <c r="N14" i="29"/>
  <c r="D64" i="60"/>
  <c r="H64" i="60" s="1"/>
  <c r="N26" i="33"/>
  <c r="Q26" i="33" s="1"/>
  <c r="R26" i="33" s="1"/>
  <c r="G15" i="31"/>
  <c r="T25" i="28"/>
  <c r="Q31" i="34"/>
  <c r="N16" i="29" l="1"/>
  <c r="Z16" i="29"/>
  <c r="Z30" i="29" s="1"/>
  <c r="R16" i="29"/>
  <c r="J16" i="29"/>
  <c r="V16" i="29"/>
  <c r="Q16" i="29"/>
  <c r="I16" i="29"/>
  <c r="F30" i="29"/>
  <c r="F33" i="29" s="1"/>
  <c r="M16" i="29"/>
  <c r="U16" i="29"/>
  <c r="Y16" i="29"/>
  <c r="I19" i="28"/>
  <c r="R19" i="28" s="1"/>
  <c r="I21" i="28"/>
  <c r="R21" i="28" s="1"/>
  <c r="I20" i="28"/>
  <c r="R20" i="28" s="1"/>
  <c r="I22" i="28"/>
  <c r="R22" i="28" s="1"/>
  <c r="I23" i="28"/>
  <c r="R23" i="28" s="1"/>
  <c r="K15" i="31"/>
  <c r="H15" i="31"/>
  <c r="I18" i="34"/>
  <c r="Q18" i="34" s="1"/>
  <c r="L23" i="33"/>
  <c r="I37" i="34"/>
  <c r="I36" i="34"/>
  <c r="I28" i="29" l="1"/>
  <c r="J28" i="29" s="1"/>
  <c r="I29" i="29"/>
  <c r="J29" i="29" s="1"/>
  <c r="U28" i="29"/>
  <c r="V28" i="29" s="1"/>
  <c r="U29" i="29"/>
  <c r="V29" i="29" s="1"/>
  <c r="U32" i="29"/>
  <c r="V32" i="29" s="1"/>
  <c r="M29" i="29"/>
  <c r="N29" i="29" s="1"/>
  <c r="M28" i="29"/>
  <c r="N28" i="29" s="1"/>
  <c r="Q28" i="29"/>
  <c r="R28" i="29" s="1"/>
  <c r="Q32" i="29"/>
  <c r="Q29" i="29"/>
  <c r="R29" i="29" s="1"/>
  <c r="Y30" i="29"/>
  <c r="O23" i="31"/>
  <c r="P23" i="31" s="1"/>
  <c r="L15" i="31"/>
  <c r="K23" i="31"/>
  <c r="L23" i="31" s="1"/>
  <c r="S23" i="31"/>
  <c r="T23" i="31" s="1"/>
  <c r="K31" i="31"/>
  <c r="L31" i="31" s="1"/>
  <c r="D58" i="60"/>
  <c r="H58" i="60" s="1"/>
  <c r="N23" i="33"/>
  <c r="Q23" i="33" l="1"/>
  <c r="R23" i="33" s="1"/>
  <c r="N30" i="29"/>
  <c r="M30" i="29" s="1"/>
  <c r="R30" i="29"/>
  <c r="Q30" i="29" s="1"/>
  <c r="V30" i="29"/>
  <c r="U30" i="29" s="1"/>
  <c r="Y32" i="29"/>
  <c r="Z32" i="29" s="1"/>
  <c r="Z33" i="29" s="1"/>
  <c r="Y33" i="29" s="1"/>
  <c r="R32" i="29"/>
  <c r="J30" i="29"/>
  <c r="N33" i="29" l="1"/>
  <c r="M33" i="29" s="1"/>
  <c r="V33" i="29"/>
  <c r="U33" i="29" s="1"/>
  <c r="R33" i="29"/>
  <c r="Q33" i="29" s="1"/>
  <c r="I12" i="30"/>
  <c r="R12" i="30" s="1"/>
  <c r="J33" i="29"/>
  <c r="I33" i="29" s="1"/>
  <c r="I30" i="29"/>
  <c r="I15" i="30" l="1"/>
  <c r="K12" i="30"/>
  <c r="T12" i="30" s="1"/>
  <c r="L29" i="33" s="1"/>
  <c r="N29" i="33" s="1"/>
  <c r="Q29" i="33" s="1"/>
  <c r="N31" i="33" l="1"/>
  <c r="K15" i="30"/>
  <c r="Q31" i="33"/>
  <c r="R31" i="33" s="1"/>
  <c r="R29" i="33"/>
  <c r="N12" i="23" l="1"/>
  <c r="O15" i="23" s="1"/>
  <c r="J12" i="23"/>
  <c r="N15" i="23" l="1"/>
  <c r="M15" i="23" s="1"/>
  <c r="F13" i="25"/>
  <c r="J15" i="23"/>
  <c r="N31" i="23" l="1"/>
  <c r="N34" i="23" s="1"/>
  <c r="I15" i="23"/>
  <c r="J31" i="23"/>
  <c r="J13" i="25"/>
  <c r="F16" i="25"/>
  <c r="F32" i="25" s="1"/>
  <c r="F34" i="25" s="1"/>
  <c r="Y13" i="25"/>
  <c r="Z13" i="25" s="1"/>
  <c r="R13" i="25"/>
  <c r="N13" i="25"/>
  <c r="V13" i="25"/>
  <c r="M31" i="23" l="1"/>
  <c r="U14" i="27"/>
  <c r="Z16" i="25"/>
  <c r="N16" i="25"/>
  <c r="L14" i="27"/>
  <c r="O14" i="27"/>
  <c r="R16" i="25"/>
  <c r="J34" i="23"/>
  <c r="I31" i="23"/>
  <c r="J16" i="25"/>
  <c r="I14" i="27"/>
  <c r="R14" i="27"/>
  <c r="V16" i="25"/>
  <c r="U16" i="25" l="1"/>
  <c r="I14" i="28"/>
  <c r="Y16" i="25"/>
  <c r="Q16" i="25"/>
  <c r="M16" i="25"/>
  <c r="X14" i="27"/>
  <c r="I13" i="28"/>
  <c r="I16" i="25"/>
  <c r="I32" i="28" l="1"/>
  <c r="R13" i="28"/>
  <c r="Q31" i="25"/>
  <c r="R31" i="25" s="1"/>
  <c r="O20" i="27" s="1"/>
  <c r="Q30" i="25"/>
  <c r="R30" i="25" s="1"/>
  <c r="Q33" i="25"/>
  <c r="R33" i="25" s="1"/>
  <c r="O21" i="27" s="1"/>
  <c r="R14" i="28"/>
  <c r="U33" i="25"/>
  <c r="V33" i="25" s="1"/>
  <c r="R21" i="27" s="1"/>
  <c r="U31" i="25"/>
  <c r="V31" i="25" s="1"/>
  <c r="R20" i="27" s="1"/>
  <c r="U30" i="25"/>
  <c r="V30" i="25" s="1"/>
  <c r="I33" i="25"/>
  <c r="I31" i="25"/>
  <c r="I30" i="25"/>
  <c r="M30" i="25"/>
  <c r="N30" i="25" s="1"/>
  <c r="M31" i="25"/>
  <c r="N31" i="25" s="1"/>
  <c r="L20" i="27" s="1"/>
  <c r="M33" i="25"/>
  <c r="N33" i="25" s="1"/>
  <c r="L21" i="27" s="1"/>
  <c r="J31" i="25" l="1"/>
  <c r="I20" i="27" s="1"/>
  <c r="Y31" i="25"/>
  <c r="Z31" i="25" s="1"/>
  <c r="U20" i="27" s="1"/>
  <c r="R19" i="27"/>
  <c r="R22" i="27" s="1"/>
  <c r="R35" i="27" s="1"/>
  <c r="V32" i="25"/>
  <c r="O19" i="27"/>
  <c r="R32" i="25"/>
  <c r="Y30" i="25"/>
  <c r="Z30" i="25" s="1"/>
  <c r="J30" i="25"/>
  <c r="J33" i="25"/>
  <c r="I21" i="27" s="1"/>
  <c r="Y33" i="25"/>
  <c r="Z33" i="25" s="1"/>
  <c r="U21" i="27" s="1"/>
  <c r="L19" i="27"/>
  <c r="N32" i="25"/>
  <c r="X21" i="27" l="1"/>
  <c r="I19" i="27"/>
  <c r="J32" i="25"/>
  <c r="U19" i="27"/>
  <c r="Z32" i="25"/>
  <c r="R34" i="25"/>
  <c r="Q34" i="25" s="1"/>
  <c r="Q32" i="25"/>
  <c r="U32" i="25"/>
  <c r="V34" i="25"/>
  <c r="U34" i="25" s="1"/>
  <c r="X20" i="27"/>
  <c r="J14" i="28"/>
  <c r="J17" i="28"/>
  <c r="O22" i="27"/>
  <c r="O35" i="27" s="1"/>
  <c r="N34" i="25"/>
  <c r="M34" i="25" s="1"/>
  <c r="M32" i="25"/>
  <c r="J22" i="28"/>
  <c r="J23" i="28"/>
  <c r="J20" i="28"/>
  <c r="J21" i="28"/>
  <c r="J16" i="28"/>
  <c r="L22" i="27"/>
  <c r="L35" i="27" s="1"/>
  <c r="S16" i="28" l="1"/>
  <c r="J36" i="34" s="1"/>
  <c r="K16" i="28"/>
  <c r="K17" i="28"/>
  <c r="S17" i="28"/>
  <c r="J37" i="34" s="1"/>
  <c r="J19" i="28"/>
  <c r="U22" i="27"/>
  <c r="U35" i="27" s="1"/>
  <c r="K21" i="28"/>
  <c r="T21" i="28" s="1"/>
  <c r="S21" i="28"/>
  <c r="K23" i="28"/>
  <c r="T23" i="28" s="1"/>
  <c r="S23" i="28"/>
  <c r="I32" i="25"/>
  <c r="J34" i="25"/>
  <c r="I34" i="25" s="1"/>
  <c r="K20" i="28"/>
  <c r="S20" i="28"/>
  <c r="S14" i="28"/>
  <c r="K14" i="28"/>
  <c r="K22" i="28"/>
  <c r="T22" i="28" s="1"/>
  <c r="S22" i="28"/>
  <c r="Z34" i="25"/>
  <c r="Y34" i="25" s="1"/>
  <c r="Y32" i="25"/>
  <c r="X19" i="27"/>
  <c r="X22" i="27" s="1"/>
  <c r="X35" i="27" s="1"/>
  <c r="J13" i="28"/>
  <c r="I22" i="27"/>
  <c r="I35" i="27" s="1"/>
  <c r="S19" i="28" l="1"/>
  <c r="K19" i="28"/>
  <c r="T19" i="28" s="1"/>
  <c r="T20" i="28"/>
  <c r="F14" i="31"/>
  <c r="L19" i="33"/>
  <c r="V21" i="28"/>
  <c r="O23" i="24" s="1"/>
  <c r="Q23" i="24" s="1"/>
  <c r="R23" i="24" s="1"/>
  <c r="T14" i="28"/>
  <c r="G12" i="31"/>
  <c r="G13" i="31"/>
  <c r="K13" i="31" s="1"/>
  <c r="T17" i="28"/>
  <c r="L16" i="33" s="1"/>
  <c r="J32" i="28"/>
  <c r="S13" i="28"/>
  <c r="K13" i="28"/>
  <c r="V22" i="28"/>
  <c r="O24" i="24" s="1"/>
  <c r="Q24" i="24" s="1"/>
  <c r="R24" i="24" s="1"/>
  <c r="L20" i="33"/>
  <c r="T16" i="28"/>
  <c r="F13" i="31"/>
  <c r="M37" i="34"/>
  <c r="I16" i="34" s="1"/>
  <c r="Q16" i="34" s="1"/>
  <c r="L21" i="33"/>
  <c r="V23" i="28"/>
  <c r="O25" i="24" s="1"/>
  <c r="Q25" i="24" s="1"/>
  <c r="R25" i="24" s="1"/>
  <c r="H13" i="31" l="1"/>
  <c r="J13" i="31"/>
  <c r="L15" i="33"/>
  <c r="M36" i="34"/>
  <c r="I15" i="34" s="1"/>
  <c r="Q15" i="34" s="1"/>
  <c r="G18" i="31"/>
  <c r="K12" i="31"/>
  <c r="D55" i="60"/>
  <c r="H55" i="60" s="1"/>
  <c r="N20" i="33"/>
  <c r="Q20" i="33" s="1"/>
  <c r="R20" i="33" s="1"/>
  <c r="L14" i="33"/>
  <c r="I13" i="34"/>
  <c r="Q13" i="34" s="1"/>
  <c r="L18" i="33"/>
  <c r="V20" i="28"/>
  <c r="O22" i="24" s="1"/>
  <c r="Q22" i="24" s="1"/>
  <c r="R22" i="24" s="1"/>
  <c r="K32" i="28"/>
  <c r="T13" i="28"/>
  <c r="F12" i="31"/>
  <c r="D50" i="60"/>
  <c r="H50" i="60" s="1"/>
  <c r="N16" i="33"/>
  <c r="Q16" i="33" s="1"/>
  <c r="R16" i="33" s="1"/>
  <c r="V19" i="28"/>
  <c r="O21" i="24" s="1"/>
  <c r="Q21" i="24" s="1"/>
  <c r="R21" i="24" s="1"/>
  <c r="L17" i="33"/>
  <c r="D54" i="60"/>
  <c r="H54" i="60" s="1"/>
  <c r="N19" i="33"/>
  <c r="Q19" i="33" s="1"/>
  <c r="R19" i="33" s="1"/>
  <c r="H14" i="31"/>
  <c r="J14" i="31"/>
  <c r="L14" i="31" s="1"/>
  <c r="N21" i="33"/>
  <c r="Q21" i="33" s="1"/>
  <c r="R21" i="33" s="1"/>
  <c r="D56" i="60"/>
  <c r="H56" i="60" s="1"/>
  <c r="K21" i="31"/>
  <c r="L21" i="31" s="1"/>
  <c r="S21" i="31"/>
  <c r="K29" i="31"/>
  <c r="O21" i="31"/>
  <c r="D52" i="60" l="1"/>
  <c r="H52" i="60" s="1"/>
  <c r="N17" i="33"/>
  <c r="Q17" i="33" s="1"/>
  <c r="R17" i="33" s="1"/>
  <c r="D53" i="60"/>
  <c r="H53" i="60" s="1"/>
  <c r="N18" i="33"/>
  <c r="Q18" i="33" s="1"/>
  <c r="R18" i="33" s="1"/>
  <c r="J12" i="31"/>
  <c r="F18" i="31"/>
  <c r="H12" i="31"/>
  <c r="H18" i="31" s="1"/>
  <c r="N15" i="33"/>
  <c r="Q15" i="33" s="1"/>
  <c r="R15" i="33" s="1"/>
  <c r="D49" i="60"/>
  <c r="H49" i="60" s="1"/>
  <c r="D47" i="60"/>
  <c r="H47" i="60" s="1"/>
  <c r="N14" i="33"/>
  <c r="Q14" i="33" s="1"/>
  <c r="R14" i="33" s="1"/>
  <c r="I12" i="34"/>
  <c r="Q12" i="34" s="1"/>
  <c r="Q25" i="34" s="1"/>
  <c r="Q27" i="24" s="1"/>
  <c r="R27" i="24" s="1"/>
  <c r="L13" i="33"/>
  <c r="O20" i="31"/>
  <c r="O26" i="31" s="1"/>
  <c r="K20" i="31"/>
  <c r="S20" i="31"/>
  <c r="S26" i="31" s="1"/>
  <c r="K18" i="31"/>
  <c r="K28" i="31"/>
  <c r="K34" i="31" s="1"/>
  <c r="N21" i="31"/>
  <c r="P21" i="31" s="1"/>
  <c r="R21" i="31"/>
  <c r="T21" i="31" s="1"/>
  <c r="J29" i="31"/>
  <c r="L29" i="31" s="1"/>
  <c r="L13" i="31"/>
  <c r="L20" i="31" l="1"/>
  <c r="L26" i="31" s="1"/>
  <c r="O14" i="24" s="1"/>
  <c r="Q14" i="24" s="1"/>
  <c r="K26" i="31"/>
  <c r="D46" i="60"/>
  <c r="H46" i="60" s="1"/>
  <c r="H66" i="60" s="1"/>
  <c r="N13" i="33"/>
  <c r="J18" i="31"/>
  <c r="R20" i="31"/>
  <c r="L12" i="31"/>
  <c r="L18" i="31" s="1"/>
  <c r="N20" i="31"/>
  <c r="J28" i="31"/>
  <c r="P20" i="31" l="1"/>
  <c r="P26" i="31" s="1"/>
  <c r="N26" i="31"/>
  <c r="F13" i="60"/>
  <c r="H67" i="60"/>
  <c r="R26" i="31"/>
  <c r="T20" i="31"/>
  <c r="T26" i="31" s="1"/>
  <c r="Q13" i="33"/>
  <c r="R13" i="33" s="1"/>
  <c r="N22" i="33"/>
  <c r="L28" i="31"/>
  <c r="L34" i="31" s="1"/>
  <c r="O17" i="24" s="1"/>
  <c r="Q17" i="24" s="1"/>
  <c r="R17" i="24" s="1"/>
  <c r="J34" i="31"/>
  <c r="R14" i="24"/>
  <c r="Q29" i="24" l="1"/>
  <c r="N27" i="33"/>
  <c r="N32" i="33" s="1"/>
  <c r="Q22" i="33"/>
  <c r="H13" i="60"/>
  <c r="F14" i="60"/>
  <c r="H14" i="60" l="1"/>
  <c r="H15" i="60" s="1"/>
  <c r="F15" i="60"/>
  <c r="Q27" i="33"/>
  <c r="R22" i="33"/>
  <c r="Q32" i="33" l="1"/>
  <c r="R32" i="33" s="1"/>
  <c r="R27" i="33"/>
</calcChain>
</file>

<file path=xl/sharedStrings.xml><?xml version="1.0" encoding="utf-8"?>
<sst xmlns="http://schemas.openxmlformats.org/spreadsheetml/2006/main" count="1111" uniqueCount="543">
  <si>
    <t>Line
No.</t>
  </si>
  <si>
    <t>Description</t>
  </si>
  <si>
    <t>A</t>
  </si>
  <si>
    <t>B</t>
  </si>
  <si>
    <t>C</t>
  </si>
  <si>
    <t>D</t>
  </si>
  <si>
    <t xml:space="preserve">Wires </t>
  </si>
  <si>
    <t>General and Administrative</t>
  </si>
  <si>
    <t>Other Industry</t>
  </si>
  <si>
    <t xml:space="preserve">Losses </t>
  </si>
  <si>
    <t>Total Revenue Requirement</t>
  </si>
  <si>
    <t>Ancillary Services</t>
  </si>
  <si>
    <t>Operating Reserves</t>
  </si>
  <si>
    <t>Other Ancillary Services</t>
  </si>
  <si>
    <t>Black Start</t>
  </si>
  <si>
    <t>Transmission Must Run (TMR)</t>
  </si>
  <si>
    <t>Under Frequency Mitigation</t>
  </si>
  <si>
    <t>Poplar Hill</t>
  </si>
  <si>
    <t>ILRAS</t>
  </si>
  <si>
    <t xml:space="preserve">Total Ancillary Services </t>
  </si>
  <si>
    <t>Forecast
$ 000 000</t>
  </si>
  <si>
    <t>Allocation to DTS</t>
  </si>
  <si>
    <t>Allocator
%</t>
  </si>
  <si>
    <t>Amount
$ 000 000</t>
  </si>
  <si>
    <t>Demand</t>
  </si>
  <si>
    <t>E</t>
  </si>
  <si>
    <t>F</t>
  </si>
  <si>
    <t>G</t>
  </si>
  <si>
    <t>MW-months</t>
  </si>
  <si>
    <t>GWh</t>
  </si>
  <si>
    <t>Allocation to STS</t>
  </si>
  <si>
    <t>Revenue Requirement Allocation to Demand and Supply Transmission Service</t>
  </si>
  <si>
    <t>DTS</t>
  </si>
  <si>
    <t>STS</t>
  </si>
  <si>
    <t>Tariff Revenue Offsets</t>
  </si>
  <si>
    <t>Total DTS Offsets</t>
  </si>
  <si>
    <t>DTS Tariff Revenue Offsets</t>
  </si>
  <si>
    <t>Demand Opportunity Service Revenue</t>
  </si>
  <si>
    <t>Duplication Avoidance Adjustments</t>
  </si>
  <si>
    <t>STS Tariff Revenue Offsets</t>
  </si>
  <si>
    <t>Total STS Offsets</t>
  </si>
  <si>
    <t>Demand Opportunity Service Losses</t>
  </si>
  <si>
    <t>Regulated Generating Unit Connection Costs</t>
  </si>
  <si>
    <t>Total Tariff Revenue Offsets</t>
  </si>
  <si>
    <t>Net DTS and STS Revenue Requirement</t>
  </si>
  <si>
    <t>Power Factor Deficiency Revenue</t>
  </si>
  <si>
    <t>DTS Operating Reserve Charge</t>
  </si>
  <si>
    <t>DTS Other System Support Services Charge</t>
  </si>
  <si>
    <t>DTS OSS Services Charge</t>
  </si>
  <si>
    <t>Total DTS Tariff</t>
  </si>
  <si>
    <t>H</t>
  </si>
  <si>
    <t>I</t>
  </si>
  <si>
    <t>Note:</t>
  </si>
  <si>
    <t>Total STS Tariff</t>
  </si>
  <si>
    <t>RGU Connection Costs</t>
  </si>
  <si>
    <t>Determinant</t>
  </si>
  <si>
    <t>Unit</t>
  </si>
  <si>
    <t>Line</t>
  </si>
  <si>
    <t>No.</t>
  </si>
  <si>
    <t>Metered Energy (All Hours)</t>
  </si>
  <si>
    <t>—</t>
  </si>
  <si>
    <t>RGU Maximum Continuous Rating (MCR)</t>
  </si>
  <si>
    <t>/MWh</t>
  </si>
  <si>
    <t>DTS Tariff</t>
  </si>
  <si>
    <t>Operating Reserve Charge — % of PP</t>
  </si>
  <si>
    <t>OSS Service Charge — Demand</t>
  </si>
  <si>
    <t>Percent
%</t>
  </si>
  <si>
    <t>Increase (Decrease)</t>
  </si>
  <si>
    <t>STS Tariff</t>
  </si>
  <si>
    <t>Losses Charge — % of PP</t>
  </si>
  <si>
    <t>RGU Connection Costs — Demand</t>
  </si>
  <si>
    <t>Total DTS and STS Tariffs</t>
  </si>
  <si>
    <t>Net DTS Revenue Requirement</t>
  </si>
  <si>
    <t>Supply Transmission Service Rate Calculation</t>
  </si>
  <si>
    <t>Demand Transmission Service Rate Calculation</t>
  </si>
  <si>
    <t>Line 14</t>
  </si>
  <si>
    <t>Line 3</t>
  </si>
  <si>
    <t>Line 7</t>
  </si>
  <si>
    <t>Line 13</t>
  </si>
  <si>
    <t>Line 10</t>
  </si>
  <si>
    <t>Line 12</t>
  </si>
  <si>
    <t>Amount</t>
  </si>
  <si>
    <t>Total Ancillary Services</t>
  </si>
  <si>
    <t>Voltage Control (TMR) Charge</t>
  </si>
  <si>
    <t>UFLS Credits</t>
  </si>
  <si>
    <t>Primary Service Credits</t>
  </si>
  <si>
    <t>Import Opportunity Service Losses</t>
  </si>
  <si>
    <t>Flat Usage</t>
  </si>
  <si>
    <t>Varying Usage</t>
  </si>
  <si>
    <t>Supply Transmission Service Costs Classified to Demand and Usage</t>
  </si>
  <si>
    <t>Voltage Control Charge — Usage</t>
  </si>
  <si>
    <t>Losses</t>
  </si>
  <si>
    <t>Customer</t>
  </si>
  <si>
    <t>J</t>
  </si>
  <si>
    <t>K</t>
  </si>
  <si>
    <t>Non-Coincident Dem’d</t>
  </si>
  <si>
    <t>Bulk System</t>
  </si>
  <si>
    <t>Point of Delivery</t>
  </si>
  <si>
    <t>Total Wires</t>
  </si>
  <si>
    <t>Line 2</t>
  </si>
  <si>
    <t>Line 4</t>
  </si>
  <si>
    <t>Line 11</t>
  </si>
  <si>
    <t>Line 18</t>
  </si>
  <si>
    <t>Demand Transmission Service Cost Recovery</t>
  </si>
  <si>
    <t>Non-Coincident</t>
  </si>
  <si>
    <t>Flat</t>
  </si>
  <si>
    <t>Usage</t>
  </si>
  <si>
    <t>Varying</t>
  </si>
  <si>
    <t>/MW</t>
  </si>
  <si>
    <t>Billing Determinant</t>
  </si>
  <si>
    <t>Rate</t>
  </si>
  <si>
    <t>Non-Coincident Demand Charge</t>
  </si>
  <si>
    <t>customer-months</t>
  </si>
  <si>
    <t>/month</t>
  </si>
  <si>
    <t>Quantity</t>
  </si>
  <si>
    <t>Flat Usage Charge</t>
  </si>
  <si>
    <t>Varying Usage Charge</t>
  </si>
  <si>
    <t>Non-Wires</t>
  </si>
  <si>
    <t>Wires</t>
  </si>
  <si>
    <t>DTS Voltage Control (TMR) Charge</t>
  </si>
  <si>
    <t>Total DTS Cost Recovery</t>
  </si>
  <si>
    <t>Reference</t>
  </si>
  <si>
    <t>Total</t>
  </si>
  <si>
    <t>Lines 4, 7-10</t>
  </si>
  <si>
    <t>Lines 5, 7-10</t>
  </si>
  <si>
    <t>Losses Charge</t>
  </si>
  <si>
    <t>Other</t>
  </si>
  <si>
    <t>RGU Connection Costs (Note 3)</t>
  </si>
  <si>
    <t>Total STS Cost Recovery</t>
  </si>
  <si>
    <t>Bulk System Charge — Demand</t>
  </si>
  <si>
    <t>Bulk System Charge — Usage</t>
  </si>
  <si>
    <t>Revenue</t>
  </si>
  <si>
    <t>FTS Operating Reserve Charge</t>
  </si>
  <si>
    <t>FTS Voltage Control (TMR) Charge</t>
  </si>
  <si>
    <t>FTS Other System Support Services Charge</t>
  </si>
  <si>
    <t>Total FTS Cost Recovery</t>
  </si>
  <si>
    <t>FTS Billing Capacity</t>
  </si>
  <si>
    <t>$ 000</t>
  </si>
  <si>
    <t>Notes:</t>
  </si>
  <si>
    <t>2.</t>
  </si>
  <si>
    <t>1.</t>
  </si>
  <si>
    <r>
      <t>×</t>
    </r>
    <r>
      <rPr>
        <sz val="10"/>
        <rFont val="Arial Narrow"/>
        <family val="2"/>
      </rPr>
      <t xml:space="preserve"> Pool Price (Note 2)</t>
    </r>
  </si>
  <si>
    <t>×</t>
  </si>
  <si>
    <t>=</t>
  </si>
  <si>
    <t>Units</t>
  </si>
  <si>
    <t xml:space="preserve">     Non-Wires</t>
  </si>
  <si>
    <t>Note 1</t>
  </si>
  <si>
    <t>Pool Price (Note)</t>
  </si>
  <si>
    <t>Costs, $ 000 000</t>
  </si>
  <si>
    <r>
      <t>×</t>
    </r>
    <r>
      <rPr>
        <sz val="10"/>
        <rFont val="Arial Narrow"/>
        <family val="2"/>
      </rPr>
      <t xml:space="preserve"> Pool Price</t>
    </r>
  </si>
  <si>
    <t>STS Losses Charge (Notes 1 and 2)</t>
  </si>
  <si>
    <t>DTS Billing Capacity (Total)</t>
  </si>
  <si>
    <t>Operating Reserve</t>
  </si>
  <si>
    <t>Voltage Control</t>
  </si>
  <si>
    <t>Other System Support</t>
  </si>
  <si>
    <t>Total DTS Costs</t>
  </si>
  <si>
    <t>Fixed</t>
  </si>
  <si>
    <t>Direction 7 of Decision 2005-096 established the Fort Nelson local system charge to be “the greater of the postage stamp rate for local wires</t>
  </si>
  <si>
    <t>DTS Highest Monthly Metered Demands</t>
  </si>
  <si>
    <t>Billing Capacity Charge</t>
  </si>
  <si>
    <t>Highest Metered Demand Charge</t>
  </si>
  <si>
    <t>Fort Nelson Service Revenue</t>
  </si>
  <si>
    <t>Component</t>
  </si>
  <si>
    <t>The actual cost of the AE line providing service to Fort Nelson, as provided in Information Response BCH.AESO-005 in the AESO’s 2005-2006</t>
  </si>
  <si>
    <t>Classification to Rate Component</t>
  </si>
  <si>
    <t>Coincident Demand</t>
  </si>
  <si>
    <t>Total Cost Function Costs ($ 000 000)</t>
  </si>
  <si>
    <t>Cost Classification (%)</t>
  </si>
  <si>
    <t>Coincident</t>
  </si>
  <si>
    <t>DTS Bulk System Charge</t>
  </si>
  <si>
    <t>Coincident Demand Charge</t>
  </si>
  <si>
    <t>DTS Coincident Metered Demand</t>
  </si>
  <si>
    <t>FTS Coincident Metered Demand</t>
  </si>
  <si>
    <t>FTS Bulk System Charge</t>
  </si>
  <si>
    <t>Flat Usage charge</t>
  </si>
  <si>
    <t>Power Function</t>
  </si>
  <si>
    <t>Data Points (MW)</t>
  </si>
  <si>
    <t>Intercept and Slopes ($ 000 000)</t>
  </si>
  <si>
    <t>Lines 1 and 2</t>
  </si>
  <si>
    <t>Lines 2 and 3</t>
  </si>
  <si>
    <t>POD Cost Classification</t>
  </si>
  <si>
    <t>POD Cost Function and POD Cost Classification</t>
  </si>
  <si>
    <t>DTS Revenue Requirement</t>
  </si>
  <si>
    <t>Calculated Values ($ 000 000)</t>
  </si>
  <si>
    <t>Lines 3, 7-10</t>
  </si>
  <si>
    <t>Line 16</t>
  </si>
  <si>
    <t>3.</t>
  </si>
  <si>
    <t>Pool Price (Note 3)</t>
  </si>
  <si>
    <t>&gt; (7.5×SF) MW</t>
  </si>
  <si>
    <t>&gt; (17×SF) MW</t>
  </si>
  <si>
    <r>
      <t>≤ (7.5</t>
    </r>
    <r>
      <rPr>
        <sz val="10"/>
        <rFont val="Arial"/>
        <family val="2"/>
      </rPr>
      <t>×</t>
    </r>
    <r>
      <rPr>
        <sz val="10"/>
        <rFont val="Arial Narrow"/>
        <family val="2"/>
      </rPr>
      <t>SF) MW</t>
    </r>
  </si>
  <si>
    <r>
      <t>≤ (17</t>
    </r>
    <r>
      <rPr>
        <sz val="10"/>
        <rFont val="Arial"/>
        <family val="2"/>
      </rPr>
      <t>×</t>
    </r>
    <r>
      <rPr>
        <sz val="10"/>
        <rFont val="Arial Narrow"/>
        <family val="2"/>
      </rPr>
      <t>SF) MW</t>
    </r>
  </si>
  <si>
    <r>
      <t>≤ (40</t>
    </r>
    <r>
      <rPr>
        <sz val="10"/>
        <rFont val="Arial"/>
        <family val="2"/>
      </rPr>
      <t>×</t>
    </r>
    <r>
      <rPr>
        <sz val="10"/>
        <rFont val="Arial Narrow"/>
        <family val="2"/>
      </rPr>
      <t>SF) MW</t>
    </r>
  </si>
  <si>
    <t>&gt; (40×SF) MW</t>
  </si>
  <si>
    <t>DTS POD Charge (Note 1)</t>
  </si>
  <si>
    <r>
      <t xml:space="preserve">Billing Capacity </t>
    </r>
    <r>
      <rPr>
        <sz val="10"/>
        <rFont val="Arial"/>
        <family val="2"/>
      </rPr>
      <t>≤ (7.5×</t>
    </r>
    <r>
      <rPr>
        <sz val="10"/>
        <rFont val="Arial Narrow"/>
        <family val="2"/>
      </rPr>
      <t>SF</t>
    </r>
    <r>
      <rPr>
        <sz val="10"/>
        <rFont val="Arial Narrow"/>
        <family val="2"/>
      </rPr>
      <t>) MW</t>
    </r>
  </si>
  <si>
    <r>
      <t>BC &gt; (7.5</t>
    </r>
    <r>
      <rPr>
        <sz val="10"/>
        <rFont val="Arial"/>
        <family val="2"/>
      </rPr>
      <t>×</t>
    </r>
    <r>
      <rPr>
        <sz val="10"/>
        <rFont val="Arial Narrow"/>
        <family val="2"/>
      </rPr>
      <t>SF</t>
    </r>
    <r>
      <rPr>
        <sz val="10"/>
        <rFont val="Arial Narrow"/>
        <family val="2"/>
      </rPr>
      <t>) to ≤ (17</t>
    </r>
    <r>
      <rPr>
        <sz val="10"/>
        <rFont val="Arial"/>
        <family val="2"/>
      </rPr>
      <t>×</t>
    </r>
    <r>
      <rPr>
        <sz val="10"/>
        <rFont val="Arial Narrow"/>
        <family val="2"/>
      </rPr>
      <t>SF) MW</t>
    </r>
  </si>
  <si>
    <r>
      <t>BC &gt; (17</t>
    </r>
    <r>
      <rPr>
        <sz val="10"/>
        <rFont val="Arial"/>
        <family val="2"/>
      </rPr>
      <t>×</t>
    </r>
    <r>
      <rPr>
        <sz val="10"/>
        <rFont val="Arial Narrow"/>
        <family val="2"/>
      </rPr>
      <t>SF</t>
    </r>
    <r>
      <rPr>
        <sz val="10"/>
        <rFont val="Arial Narrow"/>
        <family val="2"/>
      </rPr>
      <t>) to ≤ (40</t>
    </r>
    <r>
      <rPr>
        <sz val="10"/>
        <rFont val="Arial"/>
        <family val="2"/>
      </rPr>
      <t>×</t>
    </r>
    <r>
      <rPr>
        <sz val="10"/>
        <rFont val="Arial Narrow"/>
        <family val="2"/>
      </rPr>
      <t>SF) MW</t>
    </r>
  </si>
  <si>
    <r>
      <t>Billing Capacity &gt; (40</t>
    </r>
    <r>
      <rPr>
        <sz val="10"/>
        <rFont val="Arial"/>
        <family val="2"/>
      </rPr>
      <t>×</t>
    </r>
    <r>
      <rPr>
        <sz val="10"/>
        <rFont val="Arial Narrow"/>
        <family val="2"/>
      </rPr>
      <t>SF)</t>
    </r>
    <r>
      <rPr>
        <sz val="10"/>
        <rFont val="Arial Narrow"/>
        <family val="2"/>
      </rPr>
      <t xml:space="preserve"> MW</t>
    </r>
  </si>
  <si>
    <r>
      <t xml:space="preserve">Customer Charge </t>
    </r>
    <r>
      <rPr>
        <sz val="10"/>
        <rFont val="Arial"/>
        <family val="2"/>
      </rPr>
      <t>×</t>
    </r>
    <r>
      <rPr>
        <sz val="10"/>
        <rFont val="Arial Narrow"/>
        <family val="2"/>
      </rPr>
      <t xml:space="preserve"> SF</t>
    </r>
  </si>
  <si>
    <r>
      <t>DTS Billing Capacity up to (7.5</t>
    </r>
    <r>
      <rPr>
        <sz val="10"/>
        <rFont val="Arial"/>
        <family val="2"/>
      </rPr>
      <t>×</t>
    </r>
    <r>
      <rPr>
        <sz val="10"/>
        <rFont val="Arial Narrow"/>
        <family val="2"/>
      </rPr>
      <t>SF) MW</t>
    </r>
  </si>
  <si>
    <t>DTS Billing Capacity Greater Than (7.5×SF) MW up to (17×SF) MW</t>
  </si>
  <si>
    <t>DTS Billing Capacity Greater Than (17×SF) MW up to (40×SF) MW</t>
  </si>
  <si>
    <t>DTS Billing Capacity in Excess of (40×SF) MW</t>
  </si>
  <si>
    <r>
      <t>POD — Demand ≤ (7.5</t>
    </r>
    <r>
      <rPr>
        <sz val="10"/>
        <rFont val="Arial"/>
        <family val="2"/>
      </rPr>
      <t>×</t>
    </r>
    <r>
      <rPr>
        <sz val="10"/>
        <rFont val="Arial Narrow"/>
        <family val="2"/>
      </rPr>
      <t>SF) MW</t>
    </r>
  </si>
  <si>
    <r>
      <t xml:space="preserve">POD — Demand &gt; (7.5×SF) to </t>
    </r>
    <r>
      <rPr>
        <sz val="10"/>
        <rFont val="Arial"/>
        <family val="2"/>
      </rPr>
      <t>≤ (</t>
    </r>
    <r>
      <rPr>
        <sz val="10"/>
        <rFont val="Arial Narrow"/>
        <family val="2"/>
      </rPr>
      <t>17×SF) MW</t>
    </r>
  </si>
  <si>
    <r>
      <t xml:space="preserve">POD — Demand &gt; (17×SF) to </t>
    </r>
    <r>
      <rPr>
        <sz val="10"/>
        <rFont val="Arial"/>
        <family val="2"/>
      </rPr>
      <t>≤ (40×SF)</t>
    </r>
    <r>
      <rPr>
        <sz val="10"/>
        <rFont val="Arial Narrow"/>
        <family val="2"/>
      </rPr>
      <t xml:space="preserve"> MW</t>
    </r>
  </si>
  <si>
    <t>POD — Demand &gt; (40×SF) MW</t>
  </si>
  <si>
    <t>Commodity</t>
  </si>
  <si>
    <t>%</t>
  </si>
  <si>
    <t>Billing Capacity</t>
  </si>
  <si>
    <t>Bulk System Charge</t>
  </si>
  <si>
    <t>Coincident Metered Demand</t>
  </si>
  <si>
    <t>Load Factor</t>
  </si>
  <si>
    <t>Local System Charge</t>
  </si>
  <si>
    <t>Operating Reserve Charge</t>
  </si>
  <si>
    <t>Other System Support Services Charge</t>
  </si>
  <si>
    <t>Point of Delivery Charge</t>
  </si>
  <si>
    <t>Substation Fraction</t>
  </si>
  <si>
    <t>Voltage Control Charge</t>
  </si>
  <si>
    <t>Name</t>
  </si>
  <si>
    <t>ID:</t>
  </si>
  <si>
    <t>Account ID</t>
  </si>
  <si>
    <t>(1)</t>
  </si>
  <si>
    <t>(2)</t>
  </si>
  <si>
    <t>(3)</t>
  </si>
  <si>
    <t>(4)</t>
  </si>
  <si>
    <t>(5)</t>
  </si>
  <si>
    <t>(6)</t>
  </si>
  <si>
    <t>For confirmation of billing information or for questions relating to an actual AESO bill, please contact the AESO.</t>
  </si>
  <si>
    <t>In the event of differences between this workbook and the AESO’s approved tariff, the approved tariff prevails.</t>
  </si>
  <si>
    <t>Billing Determinants</t>
  </si>
  <si>
    <t>(a)</t>
  </si>
  <si>
    <t>Contract Capacity</t>
  </si>
  <si>
    <t>MW</t>
  </si>
  <si>
    <t>(b)</t>
  </si>
  <si>
    <t>Highest Metered Demand in Billing Period</t>
  </si>
  <si>
    <t>(c)</t>
  </si>
  <si>
    <t>Coincidence Factor with 15-minute system peak</t>
  </si>
  <si>
    <t>(d)</t>
  </si>
  <si>
    <t>(e)</t>
  </si>
  <si>
    <t>Highest Metered Demand in previous 24 months</t>
  </si>
  <si>
    <t>(f)</t>
  </si>
  <si>
    <t>Billing Capacity (highest of 90% × (a), (b), or 90% × (e))</t>
  </si>
  <si>
    <t>(g)</t>
  </si>
  <si>
    <t>(h)</t>
  </si>
  <si>
    <t>Hours in Month</t>
  </si>
  <si>
    <t>hours</t>
  </si>
  <si>
    <t>(i)</t>
  </si>
  <si>
    <t>Metered Energy</t>
  </si>
  <si>
    <t>MWh</t>
  </si>
  <si>
    <t>(j)</t>
  </si>
  <si>
    <t>(k)</t>
  </si>
  <si>
    <t>Pool Price</t>
  </si>
  <si>
    <t>$/MWh</t>
  </si>
  <si>
    <t>Rate Component</t>
  </si>
  <si>
    <t>Rate Level</t>
  </si>
  <si>
    <t>(1)(a)</t>
  </si>
  <si>
    <t>(1)(b)</t>
  </si>
  <si>
    <t>(2)(a)</t>
  </si>
  <si>
    <t>(2)(b)</t>
  </si>
  <si>
    <t>(3)(a)</t>
  </si>
  <si>
    <t>(3)(b)</t>
  </si>
  <si>
    <t>(3)(c)</t>
  </si>
  <si>
    <t>(3)(d)</t>
  </si>
  <si>
    <t>All Remaining MW of Billing Capacity</t>
  </si>
  <si>
    <t>(3)(e)</t>
  </si>
  <si>
    <t>Substation × Substation Fraction</t>
  </si>
  <si>
    <t>Metered Energy × Pool Price</t>
  </si>
  <si>
    <t>Highest Metered Demand</t>
  </si>
  <si>
    <t>Monthly:</t>
  </si>
  <si>
    <t>Annual:</t>
  </si>
  <si>
    <t>First (7.5 × Sub Fraction) MW of Billing Capacity</t>
  </si>
  <si>
    <t>Next (9.5 × Sub Fraction) MW of Billing Capacity</t>
  </si>
  <si>
    <t>Next (23 × Sub Fraction) MW of Billing Capacity</t>
  </si>
  <si>
    <t>≤ 5 MW</t>
  </si>
  <si>
    <t>Total DTS Bill Estimate</t>
  </si>
  <si>
    <t>WIRES</t>
  </si>
  <si>
    <t>TFO Wires-Related Costs</t>
  </si>
  <si>
    <t xml:space="preserve">AltaLink </t>
  </si>
  <si>
    <t>Isolated Generation</t>
  </si>
  <si>
    <t xml:space="preserve">Subtotal ATCO Costs </t>
  </si>
  <si>
    <t>City of Lethbridge</t>
  </si>
  <si>
    <t>City of Red Deer</t>
  </si>
  <si>
    <t>Subtotal TFO Wires-Related Costs</t>
  </si>
  <si>
    <t>Non-Wires Costs</t>
  </si>
  <si>
    <t>Invitation to Bid on Credits (IBOC)</t>
  </si>
  <si>
    <t>Location Based Credit Standing Offer (LBC SO)</t>
  </si>
  <si>
    <t>Subtotal IBOC/LBC SO Costs</t>
  </si>
  <si>
    <t>TOTAL WIRES COSTS</t>
  </si>
  <si>
    <t>ANCILLARY SERVICES</t>
  </si>
  <si>
    <t xml:space="preserve">Active </t>
  </si>
  <si>
    <t>Regulating</t>
  </si>
  <si>
    <t>Spinning</t>
  </si>
  <si>
    <t>Supplemental</t>
  </si>
  <si>
    <t>Subtotal Active Reserves</t>
  </si>
  <si>
    <t>Standby</t>
  </si>
  <si>
    <t>Subtotal Standby Reserves</t>
  </si>
  <si>
    <t>Subtotal Operating Reserves</t>
  </si>
  <si>
    <t>Interruptible Load Remedial Action Scheme (ILRAS)</t>
  </si>
  <si>
    <t>TOTAL ANCILLARY SERVICES</t>
  </si>
  <si>
    <t>LOSSES</t>
  </si>
  <si>
    <t xml:space="preserve">Pool Payment </t>
  </si>
  <si>
    <t>TOTAL LOSSES COSTS</t>
  </si>
  <si>
    <t>OTHER INDUSTRY COSTS</t>
  </si>
  <si>
    <t>Western Electricity Coordination Council (WECC)</t>
  </si>
  <si>
    <t>TOTAL OTHER INDUSTRY COSTS</t>
  </si>
  <si>
    <t>GENERAL AND ADMINISTRATIVE COSTS</t>
  </si>
  <si>
    <t>Administrative Costs</t>
  </si>
  <si>
    <t>Staff and Benefits</t>
  </si>
  <si>
    <t>General Costs</t>
  </si>
  <si>
    <t>Interest</t>
  </si>
  <si>
    <t>Amortization and Depreciation</t>
  </si>
  <si>
    <t xml:space="preserve">TOTAL REVENUE REQUIREMENT </t>
  </si>
  <si>
    <t>Percentage Increase (Decrease)</t>
  </si>
  <si>
    <t xml:space="preserve">This calculator provides estimates only. Actual AESO bills are based on hourly settlement information rather than monthly averages. </t>
  </si>
  <si>
    <t>Coincidence Factor in (c) is the percentage of Highest Metered Demand in (b) which is on-line at the time of system peak.</t>
  </si>
  <si>
    <t>Load Factor in (g) is average demand during the month as a percentage of Highest Metered Demand during the month.</t>
  </si>
  <si>
    <t>× Pool Price</t>
  </si>
  <si>
    <t>Bulk System charge</t>
  </si>
  <si>
    <t>FortisAlberta (Farm Transmission)</t>
  </si>
  <si>
    <t>Updated</t>
  </si>
  <si>
    <t>Subtotal Administrative Costs</t>
  </si>
  <si>
    <t>Subtotal General Costs</t>
  </si>
  <si>
    <t>TOTAL G&amp;A COSTS</t>
  </si>
  <si>
    <t>TOTAL G&amp;A AND OTHER INDUSTRY COSTS</t>
  </si>
  <si>
    <t xml:space="preserve">ENMAX Power Corporation </t>
  </si>
  <si>
    <t>EPCOR Distribution &amp; Transmission</t>
  </si>
  <si>
    <t>ATCO Electric</t>
  </si>
  <si>
    <t>TransAlta Utilities Corporation</t>
  </si>
  <si>
    <t>INPUTS</t>
  </si>
  <si>
    <t>DOS 7 Minutes, $/MWh</t>
  </si>
  <si>
    <t>DOS 1 Hour, $/MWh</t>
  </si>
  <si>
    <t>DOS Term, $/MWh</t>
  </si>
  <si>
    <t>Opportunity Service Rate Calculations</t>
  </si>
  <si>
    <t>L</t>
  </si>
  <si>
    <r>
      <t xml:space="preserve">POD Charge — Customer </t>
    </r>
    <r>
      <rPr>
        <sz val="10"/>
        <rFont val="Arial"/>
        <family val="2"/>
      </rPr>
      <t>×</t>
    </r>
    <r>
      <rPr>
        <sz val="10"/>
        <rFont val="Arial Narrow"/>
        <family val="2"/>
      </rPr>
      <t xml:space="preserve"> SF</t>
    </r>
  </si>
  <si>
    <t>Amount
[A+B+C+D+E]
$ 000 000</t>
  </si>
  <si>
    <t>Contents</t>
  </si>
  <si>
    <t>Total DOS Costs</t>
  </si>
  <si>
    <t>Demand Opportunity Service (DOS) Rates</t>
  </si>
  <si>
    <t>Bill Impact Estimator</t>
  </si>
  <si>
    <t>TFO</t>
  </si>
  <si>
    <t>Contract Services and Consultants</t>
  </si>
  <si>
    <t>Administration</t>
  </si>
  <si>
    <t>Recorded</t>
  </si>
  <si>
    <t>Costs</t>
  </si>
  <si>
    <t>Trading Fees and Other Related Charges</t>
  </si>
  <si>
    <t>Computer and Telecom Services and Maintenance</t>
  </si>
  <si>
    <t>Year</t>
  </si>
  <si>
    <t>Export Opportunity Service Losses</t>
  </si>
  <si>
    <t>Export Opportunity Service Revenue</t>
  </si>
  <si>
    <t>Demand Transmission Service Costs Classified to Demand, Usage, and Customer</t>
  </si>
  <si>
    <t>Determinants (cust-months, MW-months)</t>
  </si>
  <si>
    <t>each Rate DTS customer</t>
  </si>
  <si>
    <t>DTS Market Participants (Equivalent) (Note 2)</t>
  </si>
  <si>
    <t>Billing determinant values should be entered above only in cells indicated with yellow shading and red text. All other values are calculated.</t>
  </si>
  <si>
    <t>Impacts of Primary Service Credit, Deferral Account Adjustment Rider C, and other credits and riders are not included.</t>
  </si>
  <si>
    <t>For additional definitions see Demand Transmission Service Rate DTS in the tariff posted on the AESO web site.</t>
  </si>
  <si>
    <t>Name:</t>
  </si>
  <si>
    <t>(amounts × substation fraction) for each Rate DTS market participant</t>
  </si>
  <si>
    <t>2. Facility loss factors are determined by the AESO for each Rate STS market participant, and the value calculated is an illustrative average only</t>
  </si>
  <si>
    <t>3. RGU (Regulated Generating Unit) Connection Costs charge is applicable only to regulated generating units as listed in Appendix A to the ISO Tariff</t>
  </si>
  <si>
    <t>Total XOS Costs</t>
  </si>
  <si>
    <t>Fort Nelson Demand Transmission Service Rate Calculation</t>
  </si>
  <si>
    <t>Rate DTS</t>
  </si>
  <si>
    <t>Rate STS</t>
  </si>
  <si>
    <t>Rate FTS</t>
  </si>
  <si>
    <t>Table 5-6):</t>
  </si>
  <si>
    <t>LSSi</t>
  </si>
  <si>
    <t>Regulatory Process Costs</t>
  </si>
  <si>
    <t>ENMAX</t>
  </si>
  <si>
    <t>EPCOR</t>
  </si>
  <si>
    <t>IT Wind Forecasting</t>
  </si>
  <si>
    <t>Demand Transmission Service Costs Classified to Demand, Usage, and Customers</t>
  </si>
  <si>
    <t>Total Connection Charge</t>
  </si>
  <si>
    <t>Line 20</t>
  </si>
  <si>
    <t>Regional System</t>
  </si>
  <si>
    <t>DTS Regional System Charge</t>
  </si>
  <si>
    <t>XOS/XOM, $/MWh</t>
  </si>
  <si>
    <t>Export Opportunity Service (XOS/XOM) Rates</t>
  </si>
  <si>
    <t>Regional System Charge — Demand</t>
  </si>
  <si>
    <t>Regional System Charge — Usage</t>
  </si>
  <si>
    <t>FTS Regional System Charge</t>
  </si>
  <si>
    <t xml:space="preserve">   DTS Regional System Wires Demand Charge</t>
  </si>
  <si>
    <t xml:space="preserve">   DTS Regional System Wires Usage Charge</t>
  </si>
  <si>
    <t xml:space="preserve">GTA, is $410,139 per year. Rate DTS therefore determines the Rate FTS Regional System Charge (in conjunction with non-wires costs from </t>
  </si>
  <si>
    <t xml:space="preserve">   FTS Regional System Demand Charge</t>
  </si>
  <si>
    <t xml:space="preserve">   FTS Regional System Usage Charge</t>
  </si>
  <si>
    <t xml:space="preserve">   Total postage stamp rate for regional wires costs</t>
  </si>
  <si>
    <t>Regional System Charge</t>
  </si>
  <si>
    <t>DTS Connection Charge</t>
  </si>
  <si>
    <t>Connection – Bulk System</t>
  </si>
  <si>
    <t>Connection – Regional System</t>
  </si>
  <si>
    <t>Connection – POD</t>
  </si>
  <si>
    <t>Connection Charge</t>
  </si>
  <si>
    <t>costs or the actual cost of the AE line providing service to Fort Nelson.” Based on the Rate DTS Regional System Charge from Table D-6:</t>
  </si>
  <si>
    <t>Amount
[D-5 Col C]
$ 000 000</t>
  </si>
  <si>
    <t>Amount
[D-5 Col E]
$ 000 000</t>
  </si>
  <si>
    <t>Amount
[D-5 Col G]
$ 000 000</t>
  </si>
  <si>
    <t>Amount
[D-5 Col I]
$ 000 000</t>
  </si>
  <si>
    <t>Amount
[D-5 Col K]
$ 000 000</t>
  </si>
  <si>
    <t>Line 17</t>
  </si>
  <si>
    <t>Line 9</t>
  </si>
  <si>
    <t>Varying Usage Charge (Note 2)</t>
  </si>
  <si>
    <t>Line 21</t>
  </si>
  <si>
    <t>“SF” refers to substation fraction; the charges provided in lines 8 to 12 are applied to billing capacity within the bounds defined as amounts multiplied by the substation fraction for</t>
  </si>
  <si>
    <t>Lines 16, 20</t>
  </si>
  <si>
    <t>AltaLink</t>
  </si>
  <si>
    <r>
      <t>Costs ($ million) =</t>
    </r>
    <r>
      <rPr>
        <sz val="10"/>
        <rFont val="Arial"/>
        <family val="2"/>
      </rPr>
      <t/>
    </r>
  </si>
  <si>
    <t>x</t>
  </si>
  <si>
    <t xml:space="preserve">      MW ^</t>
  </si>
  <si>
    <t>PSC</t>
  </si>
  <si>
    <t>Volume</t>
  </si>
  <si>
    <r>
      <t xml:space="preserve">Customer Charge </t>
    </r>
    <r>
      <rPr>
        <sz val="9"/>
        <rFont val="Arial"/>
        <family val="2"/>
      </rPr>
      <t>×</t>
    </r>
    <r>
      <rPr>
        <sz val="9"/>
        <rFont val="Arial Narrow"/>
        <family val="2"/>
      </rPr>
      <t xml:space="preserve"> SF</t>
    </r>
  </si>
  <si>
    <r>
      <t xml:space="preserve">Billing Capacity </t>
    </r>
    <r>
      <rPr>
        <sz val="9"/>
        <rFont val="Arial"/>
        <family val="2"/>
      </rPr>
      <t>≤ (7.5×</t>
    </r>
    <r>
      <rPr>
        <sz val="9"/>
        <rFont val="Arial Narrow"/>
        <family val="2"/>
      </rPr>
      <t>SF) MW</t>
    </r>
  </si>
  <si>
    <r>
      <t>BC &gt; (7.5</t>
    </r>
    <r>
      <rPr>
        <sz val="9"/>
        <rFont val="Arial"/>
        <family val="2"/>
      </rPr>
      <t>×</t>
    </r>
    <r>
      <rPr>
        <sz val="9"/>
        <rFont val="Arial Narrow"/>
        <family val="2"/>
      </rPr>
      <t>SF) to ≤ (17</t>
    </r>
    <r>
      <rPr>
        <sz val="9"/>
        <rFont val="Arial"/>
        <family val="2"/>
      </rPr>
      <t>×</t>
    </r>
    <r>
      <rPr>
        <sz val="9"/>
        <rFont val="Arial Narrow"/>
        <family val="2"/>
      </rPr>
      <t>SF) MW</t>
    </r>
  </si>
  <si>
    <r>
      <t>BC &gt; (17</t>
    </r>
    <r>
      <rPr>
        <sz val="9"/>
        <rFont val="Arial"/>
        <family val="2"/>
      </rPr>
      <t>×</t>
    </r>
    <r>
      <rPr>
        <sz val="9"/>
        <rFont val="Arial Narrow"/>
        <family val="2"/>
      </rPr>
      <t>SF) to ≤ (40</t>
    </r>
    <r>
      <rPr>
        <sz val="9"/>
        <rFont val="Arial"/>
        <family val="2"/>
      </rPr>
      <t>×</t>
    </r>
    <r>
      <rPr>
        <sz val="9"/>
        <rFont val="Arial Narrow"/>
        <family val="2"/>
      </rPr>
      <t>SF) MW</t>
    </r>
  </si>
  <si>
    <r>
      <t>Billing Capacity &gt; (40</t>
    </r>
    <r>
      <rPr>
        <sz val="9"/>
        <rFont val="Arial"/>
        <family val="2"/>
      </rPr>
      <t>×</t>
    </r>
    <r>
      <rPr>
        <sz val="9"/>
        <rFont val="Arial Narrow"/>
        <family val="2"/>
      </rPr>
      <t>SF) MW</t>
    </r>
  </si>
  <si>
    <t>Final approval</t>
  </si>
  <si>
    <t>Type</t>
  </si>
  <si>
    <t>Proceeding ID</t>
  </si>
  <si>
    <t>Basis</t>
  </si>
  <si>
    <t>Note: “NA” means not applicable</t>
  </si>
  <si>
    <t>Last Approved Revenue Requirement</t>
  </si>
  <si>
    <t>Latest TFO Application</t>
  </si>
  <si>
    <t>Forecast Revenue Requirement</t>
  </si>
  <si>
    <t>Forecasting Calculation</t>
  </si>
  <si>
    <t>Transaction Revenue</t>
  </si>
  <si>
    <t>NA</t>
  </si>
  <si>
    <t>BC Losses</t>
  </si>
  <si>
    <t>MT Losses</t>
  </si>
  <si>
    <t>SK Losses</t>
  </si>
  <si>
    <t>Transaction</t>
  </si>
  <si>
    <t>Reliability Services from BC</t>
  </si>
  <si>
    <t>Subtotal Other Ancilary Services</t>
  </si>
  <si>
    <t>Line 15</t>
  </si>
  <si>
    <t xml:space="preserve">Market Systems Replacement </t>
  </si>
  <si>
    <t>Transmission Constraint Rebalancing (TCR)</t>
  </si>
  <si>
    <t>Share of Commission Costs</t>
  </si>
  <si>
    <t>Facilities</t>
  </si>
  <si>
    <t>Source</t>
  </si>
  <si>
    <t>Notes: numbers may not add due to rounding</t>
  </si>
  <si>
    <t>Transmission Constraint Rebalacing Charge</t>
  </si>
  <si>
    <t>Table C-5 Reference</t>
  </si>
  <si>
    <t>[Table C-3]
$ 000 000</t>
  </si>
  <si>
    <t>Transmission Constraint Rebalacing Charge — Usage</t>
  </si>
  <si>
    <t>The “Customer” billing determinant at Line 5 Col A is the sum over all Rate DTS market participants of the substation fraction for each Rate DTS market participant</t>
  </si>
  <si>
    <t xml:space="preserve">The “Demand” billing determinants at Line 5 Cols B-E are the sums over all Rate DTS market participants of billing capacity within the bounds indicated as </t>
  </si>
  <si>
    <t>2007-106</t>
  </si>
  <si>
    <t>Table C-10</t>
  </si>
  <si>
    <r>
      <t xml:space="preserve">Line 4 </t>
    </r>
    <r>
      <rPr>
        <sz val="10"/>
        <rFont val="Arial"/>
        <family val="2"/>
      </rPr>
      <t>×</t>
    </r>
    <r>
      <rPr>
        <sz val="10"/>
        <rFont val="Arial Narrow"/>
        <family val="2"/>
      </rPr>
      <t xml:space="preserve"> Line 5</t>
    </r>
  </si>
  <si>
    <r>
      <t xml:space="preserve">Line 6 </t>
    </r>
    <r>
      <rPr>
        <sz val="10"/>
        <rFont val="Arial"/>
        <family val="2"/>
      </rPr>
      <t>÷</t>
    </r>
    <r>
      <rPr>
        <sz val="10"/>
        <rFont val="Arial Narrow"/>
        <family val="2"/>
      </rPr>
      <t xml:space="preserve"> Col F</t>
    </r>
  </si>
  <si>
    <t>Line 19</t>
  </si>
  <si>
    <t>Line 22</t>
  </si>
  <si>
    <t>Table C-7</t>
  </si>
  <si>
    <t>[Table C-5]
$ 000 000</t>
  </si>
  <si>
    <t>Table C-9</t>
  </si>
  <si>
    <t>Table C-8</t>
  </si>
  <si>
    <t>FTS Transmission Constraint Rebalancing Charge</t>
  </si>
  <si>
    <t>Transmission Constraint Rebalancing Charge</t>
  </si>
  <si>
    <t>(7)</t>
  </si>
  <si>
    <t>Table C-1, Column A</t>
  </si>
  <si>
    <t>DTS Transmission Constraint Rebalancing Charge</t>
  </si>
  <si>
    <t>“SF” refers to substation fraction; the tiers provided in lines 7 through 11 are within bounds defined by amounts multiplied by the substation fraction for each Rate DTS</t>
  </si>
  <si>
    <t xml:space="preserve"> market participant</t>
  </si>
  <si>
    <t>market participant</t>
  </si>
  <si>
    <t>DTS Market Participants (Equivalent) is the sum over all Rate DTS market participants of the substation fraction for each Rate DTS</t>
  </si>
  <si>
    <t>bounds defined as amounts multiplied by the substation fraction for each Rate DTS market participant</t>
  </si>
  <si>
    <t>DTS Billing Capacity within each tier is the sum over all Rate DTS market participants of the Rate DTS billing capacity within the</t>
  </si>
  <si>
    <t>Forecast</t>
  </si>
  <si>
    <t>Filed 2017</t>
  </si>
  <si>
    <t>2017 Final Approved</t>
  </si>
  <si>
    <t>TransAlta Corporation</t>
  </si>
  <si>
    <t>FortisAlberta</t>
  </si>
  <si>
    <t>2017
Rate</t>
  </si>
  <si>
    <t>21229-D01-2016</t>
  </si>
  <si>
    <t>20524-D01-2015</t>
  </si>
  <si>
    <t>20802-D01-2015</t>
  </si>
  <si>
    <t>Increase / (Decrease)</t>
  </si>
  <si>
    <t>72% of Increase / (Decrease)</t>
  </si>
  <si>
    <t>20141</t>
  </si>
  <si>
    <t>¹ 2014 amount includes 72% of applied for 2014 deferral account reconcilliation amount</t>
  </si>
  <si>
    <t>² 2017 amounts reflect production year allocation estimates and amounts filed in AltaLink's 2012-2013 Deferral Account Reconciliation application (Proceeding 3585)</t>
  </si>
  <si>
    <t>³ 2017 amounts reflect production year allocations resulting from ATCO Electric's 2013-2014 Deferral Account Reconciliation application (Proceeding 21206)</t>
  </si>
  <si>
    <t>Copy as values into column titled A until variance is zero</t>
  </si>
  <si>
    <t>Variance</t>
  </si>
  <si>
    <t>Forecast 
$ 000 000</t>
  </si>
  <si>
    <t>$ 000 000</t>
  </si>
  <si>
    <t>Updated 2018 Rate Calculations</t>
  </si>
  <si>
    <t>AESO 2018 Forecast Revenue Requirement</t>
  </si>
  <si>
    <t>2018 Forecast Transmission Facility Owner Wires Costs</t>
  </si>
  <si>
    <t>2018 Fort Nelson Billing Determinants</t>
  </si>
  <si>
    <t>2018 DTS Costs, $ 000 000</t>
  </si>
  <si>
    <t>2018 DTS Rates, $/MWh</t>
  </si>
  <si>
    <t>2018 Billing Determinants</t>
  </si>
  <si>
    <t>Rate Change Impact Compared to 2017 Approved Rates</t>
  </si>
  <si>
    <t>2018 Proposed Rates</t>
  </si>
  <si>
    <t>2017 Approved Rates</t>
  </si>
  <si>
    <t>Approved AESO 2017 Rates</t>
  </si>
  <si>
    <t>Proposed AESO 2018 Rates</t>
  </si>
  <si>
    <t>DTS BILL PER PROPOSED AESO 2018 RATES</t>
  </si>
  <si>
    <t>2018 TFO Revenue Requirement Forecast</t>
  </si>
  <si>
    <t>Filed 2018</t>
  </si>
  <si>
    <t>Exhibit 0001 - Table 3-1</t>
  </si>
  <si>
    <t>21980-D01-2016</t>
  </si>
  <si>
    <t>2018
Rate</t>
  </si>
  <si>
    <t>AESO 2018 Forecast Revenue Requirement, $ 000 000</t>
  </si>
  <si>
    <t>DTS BILL PER APPROVED 2017 RATES</t>
  </si>
  <si>
    <t>2017 and 2018 BILL ESTIMATES (MONTHLY)</t>
  </si>
  <si>
    <t>As applied for</t>
  </si>
  <si>
    <t>X0002, Schedule 3-1, H29, I29</t>
  </si>
  <si>
    <t>2017 rates (Column A) are as approved in the AUC Decision 22093-D02-2017, issued on April 4, 2017</t>
  </si>
  <si>
    <t>2018 Updated Forecast amounts, other than Wires amounts, are as approved in the 2017-2018 BRP</t>
  </si>
  <si>
    <t>Load Shed Service for Imports (LSSi)</t>
  </si>
  <si>
    <t>Generator Remedial Action Scheme (RAS)</t>
  </si>
  <si>
    <t>2018 Filed (one step decrease from 2017 compliance filing)</t>
  </si>
  <si>
    <t>2017 Filed (one step increase from 2015 final approved, including 72% of 2015 DAR)</t>
  </si>
  <si>
    <t>22136-D01-2016</t>
  </si>
  <si>
    <t>2017 Interim Approved</t>
  </si>
  <si>
    <t>Approved 2018</t>
  </si>
  <si>
    <t>2018 Approved</t>
  </si>
  <si>
    <t>X0211 and 21341-D01-2017</t>
  </si>
  <si>
    <t>2018
Determinant</t>
  </si>
  <si>
    <t>Appendix H</t>
  </si>
  <si>
    <t>H-1</t>
  </si>
  <si>
    <t>H-2</t>
  </si>
  <si>
    <t>H-3</t>
  </si>
  <si>
    <t>H-4</t>
  </si>
  <si>
    <t>H-5</t>
  </si>
  <si>
    <t>H-6</t>
  </si>
  <si>
    <t>H-7</t>
  </si>
  <si>
    <t>H-8</t>
  </si>
  <si>
    <t>H-9</t>
  </si>
  <si>
    <t>H-10</t>
  </si>
  <si>
    <t>H-11</t>
  </si>
  <si>
    <t>H-12</t>
  </si>
  <si>
    <t>H-13</t>
  </si>
  <si>
    <t>H-14</t>
  </si>
  <si>
    <t>H-15</t>
  </si>
  <si>
    <t>H-16</t>
  </si>
  <si>
    <t>Functionalization</t>
  </si>
  <si>
    <t>From 2018 TCCS</t>
  </si>
</sst>
</file>

<file path=xl/styles.xml><?xml version="1.0" encoding="utf-8"?>
<styleSheet xmlns="http://schemas.openxmlformats.org/spreadsheetml/2006/main" xmlns:mc="http://schemas.openxmlformats.org/markup-compatibility/2006" xmlns:x14ac="http://schemas.microsoft.com/office/spreadsheetml/2009/9/ac" mc:Ignorable="x14ac">
  <numFmts count="1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 #,##0.0_-;_-* &quot;-&quot;?_-;_-@_-"/>
    <numFmt numFmtId="165" formatCode="?#"/>
    <numFmt numFmtId="166" formatCode="0%_);\(0%\);&quot;-&quot;_%_)"/>
    <numFmt numFmtId="167" formatCode="_-&quot;$&quot;* #,##0.0_-;\-&quot;$&quot;* #,##0.0_-;_-&quot;$&quot;* &quot;-&quot;_-;_-@_-"/>
    <numFmt numFmtId="168" formatCode="_-* #,##0.0_-;\-* #,##0.0_-;_-* &quot;-&quot;_-;_-@_-"/>
    <numFmt numFmtId="169" formatCode="_(&quot;$&quot;* #,##0.0_);_(&quot;$&quot;* \(#,##0.0\);_(&quot;$&quot;* &quot;-&quot;?_);_(@_)"/>
    <numFmt numFmtId="170" formatCode="0.0%_);\(0.0%\);&quot;-&quot;_%_)"/>
    <numFmt numFmtId="171" formatCode="0.00%_);\(0.00%\);&quot;-&quot;_%_)"/>
    <numFmt numFmtId="172" formatCode="_(&quot;$&quot;* #,##0.00_);_(&quot;$&quot;* \(#,##0.00\);_(&quot;$&quot;* &quot;-&quot;?_);_(@_)"/>
    <numFmt numFmtId="173" formatCode="_(* #,##0.0_);_(* \(#,##0.0\);_(* &quot;-&quot;_);_(@_)"/>
    <numFmt numFmtId="174" formatCode="_(* #,##0.0_);_(* \(#,##0.0\);_(* &quot;-&quot;?_);_(@_)"/>
    <numFmt numFmtId="175" formatCode="#,##0.0"/>
    <numFmt numFmtId="176" formatCode="&quot;$&quot;#,##0.00"/>
    <numFmt numFmtId="177" formatCode="_(* #,##0.0_);_(* \(#,##0.0\);_(* &quot;-&quot;_0_);_(@_)"/>
    <numFmt numFmtId="178" formatCode="_(&quot;$&quot;* #,##0_);_(&quot;$&quot;* \(#,##0\);_(&quot;$&quot;* &quot;-&quot;?_);_(@_)"/>
    <numFmt numFmtId="179" formatCode="_(&quot;$&quot;* #,##0_);_(&quot;$&quot;* \(#,##0\);_(&quot;$&quot;* &quot;-&quot;??_);_(@_)"/>
    <numFmt numFmtId="180" formatCode="#,##0.0_);\(#,##0.0\)"/>
    <numFmt numFmtId="181" formatCode="&quot;DTS (&quot;#,##0.0&quot; GWh)&quot;"/>
    <numFmt numFmtId="182" formatCode="_(&quot;$&quot;* #,##0.000_);_(&quot;$&quot;* \(#,##0.000\);_(&quot;$&quot;* &quot;-&quot;?_);_(@_)"/>
    <numFmt numFmtId="183" formatCode="_(* #,##0.000_);_(* \(#,##0.000\);_(* &quot;-&quot;_0_);_(@_)"/>
    <numFmt numFmtId="184" formatCode="_(&quot;$&quot;* #,##0.000_);_(&quot;$&quot;* \(#,##0.000\);_(&quot;$&quot;* &quot;-&quot;???_);_(@_)"/>
    <numFmt numFmtId="185" formatCode="0.0&quot; MW&quot;"/>
    <numFmt numFmtId="186" formatCode="0&quot; MW&quot;"/>
    <numFmt numFmtId="187" formatCode="_(&quot;$&quot;* #,##0.0_);_(&quot;$&quot;* \(#,##0.0\)"/>
    <numFmt numFmtId="188" formatCode="[$-409]d/mmm/yyyy;@"/>
    <numFmt numFmtId="189" formatCode="0.000"/>
    <numFmt numFmtId="190" formatCode="0.0"/>
    <numFmt numFmtId="191" formatCode="0.00000"/>
    <numFmt numFmtId="192" formatCode="0.0%_);\(0.0%\)"/>
    <numFmt numFmtId="193" formatCode="#,##0.0_);\(#,##0.0\);&quot;-&quot;_0_)"/>
    <numFmt numFmtId="194" formatCode="0.0%_);\(0.0%\);&quot;-&quot;_0_%"/>
    <numFmt numFmtId="195" formatCode="&quot;$&quot;#,##0.0_);\(&quot;$&quot;#,##0.0\)"/>
    <numFmt numFmtId="196" formatCode="0_);\(0\)"/>
    <numFmt numFmtId="197" formatCode="_(* #,##0.000_);_(* \(#,##0.000\);_(* &quot;-&quot;??_);_(@_)"/>
    <numFmt numFmtId="198" formatCode="&quot;error&quot;;&quot;error&quot;;&quot;OK&quot;;&quot;  &quot;@"/>
    <numFmt numFmtId="199" formatCode="#,##0\ ;[Red]\(#,##0\)"/>
    <numFmt numFmtId="200" formatCode="m/d/yy\ h:mm"/>
    <numFmt numFmtId="201" formatCode="#,##0_);\(#,##0\);&quot;- &quot;;&quot;  &quot;@"/>
    <numFmt numFmtId="202" formatCode="#,##0.0000_);\(#,##0.0000\);&quot;- &quot;;&quot;  &quot;@"/>
    <numFmt numFmtId="203" formatCode="_ * #,##0.00_ ;_ * \-#,##0.00_ ;_ * &quot;-&quot;??_ ;_ @_ "/>
    <numFmt numFmtId="204" formatCode="#,##0.0\ \ \ \ ;[Red]\(#,##0.0\)\ \ "/>
    <numFmt numFmtId="205" formatCode="0.0\ \ \ \ \ \ ;[Red]\(0.0\)\ \ \ \ "/>
    <numFmt numFmtId="206" formatCode="0.0\ \ \ \ \ \ \ \ ;[Red]\(0.0\)\ \ \ \ \ \ "/>
    <numFmt numFmtId="207" formatCode="mmm\ dd\,\ yyyy"/>
    <numFmt numFmtId="208" formatCode="mmm\-yyyy"/>
    <numFmt numFmtId="209" formatCode="yyyy"/>
    <numFmt numFmtId="210" formatCode=";;&quot;zero&quot;;&quot;  &quot;@"/>
    <numFmt numFmtId="211" formatCode="0.0_)\%;\(0.0\)\%;0.0_)\%;@_)_%"/>
    <numFmt numFmtId="212" formatCode="#,##0.0_)_%;\(#,##0.0\)_%;0.0_)_%;@_)_%"/>
    <numFmt numFmtId="213" formatCode="#,##0.0_);\(#,##0.0\);#,##0.0_);@_)"/>
    <numFmt numFmtId="214" formatCode="&quot;$&quot;_(#,##0.00_);&quot;$&quot;\(#,##0.00\);&quot;$&quot;_(0.00_);@_)"/>
    <numFmt numFmtId="215" formatCode="#,##0.00_);\(#,##0.00\);0.00_);@_)"/>
    <numFmt numFmtId="216" formatCode="\€_(#,##0.00_);\€\(#,##0.00\);\€_(0.00_);@_)"/>
    <numFmt numFmtId="217" formatCode="#,##0_)\x;\(#,##0\)\x;0_)\x;@_)_x"/>
    <numFmt numFmtId="218" formatCode="#,##0_)_x;\(#,##0\)_x;0_)_x;@_)_x"/>
    <numFmt numFmtId="219" formatCode="&quot;$&quot;#,##0.0;[Red]\-&quot;$&quot;#,##0.0"/>
    <numFmt numFmtId="220" formatCode="#,##0.0_);[Red]\(#,##0.0\)"/>
    <numFmt numFmtId="221" formatCode="#,##0."/>
    <numFmt numFmtId="222" formatCode="\$#."/>
    <numFmt numFmtId="223" formatCode="_([$€-2]* #,##0.00_);_([$€-2]* \(#,##0.00\);_([$€-2]* &quot;-&quot;??_)"/>
    <numFmt numFmtId="224" formatCode="_-* #,##0.0_-;\-* #,##0.0_-;_-* &quot;-&quot;??_-;_-@_-"/>
    <numFmt numFmtId="225" formatCode="#,##0__;[Red]\(#,##0\)_]"/>
    <numFmt numFmtId="226" formatCode="#,##0.00&quot; $&quot;;\-#,##0.00&quot; $&quot;"/>
    <numFmt numFmtId="227" formatCode="_-* #,##0\ _$_-;\-* #,##0\ _$_-;_-* &quot;-&quot;\ _$_-;_-@_-"/>
    <numFmt numFmtId="228" formatCode="_(&quot;N$&quot;* #,##0_);_(&quot;N$&quot;* \(#,##0\);_(&quot;N$&quot;* &quot;-&quot;_);_(@_)"/>
    <numFmt numFmtId="229" formatCode="_(&quot;N$&quot;* #,##0.00_);_(&quot;N$&quot;* \(#,##0.00\);_(&quot;N$&quot;* &quot;-&quot;??_);_(@_)"/>
    <numFmt numFmtId="230" formatCode="_-* #,##0\ &quot;$&quot;_-;\-* #,##0\ &quot;$&quot;_-;_-* &quot;-&quot;\ &quot;$&quot;_-;_-@_-"/>
    <numFmt numFmtId="231" formatCode="_-* #,##0.00\ &quot;$&quot;_-;\-* #,##0.00\ &quot;$&quot;_-;_-* &quot;-&quot;??\ &quot;$&quot;_-;_-@_-"/>
    <numFmt numFmtId="232" formatCode="#,##0.0000\ ;[Red]\(#,##0.0000\)"/>
    <numFmt numFmtId="233" formatCode="&quot;$&quot;\ #,###,###,##0_);\(&quot;$&quot;\ #,###,###,##0\)_);&quot;&quot;_)"/>
    <numFmt numFmtId="234" formatCode="%#."/>
    <numFmt numFmtId="235" formatCode="&quot;$&quot;\ #,###,##0_);\(&quot;$&quot;\ #,###,##0\)_)"/>
    <numFmt numFmtId="236" formatCode="#,###,###,##0_);\(#,###,###,##0\)_)"/>
    <numFmt numFmtId="237" formatCode="0.00\ ;\-0.00\ ;&quot;- &quot;"/>
    <numFmt numFmtId="238" formatCode="#,###,##0.0_)"/>
    <numFmt numFmtId="239" formatCode="#,##0.00;[Red]#,##0.00"/>
    <numFmt numFmtId="240" formatCode="_(* #,##0_);_(* \(#,##0\);_(* &quot;-&quot;??_);_(@_)"/>
    <numFmt numFmtId="241" formatCode="_(* #,##0.0_);_(* \(#,##0.0\);_(* &quot;-&quot;??_);_(@_)"/>
    <numFmt numFmtId="242" formatCode="_(* #,##0_);_(* \(#,##0\);_(* &quot;-&quot;_0_);_(@_)"/>
    <numFmt numFmtId="243" formatCode="0.0%"/>
    <numFmt numFmtId="244" formatCode="_-&quot;$&quot;* #,##0.00_-;\-&quot;$&quot;* #,##0.00_-;_-&quot;$&quot;* &quot;-&quot;??_-;_-@_-"/>
    <numFmt numFmtId="245" formatCode="_-* #,##0.00_-;\-* #,##0.00_-;_-* &quot;-&quot;??_-;_-@_-"/>
    <numFmt numFmtId="246" formatCode="0.00_)%;\(0.00\)%;\-"/>
    <numFmt numFmtId="247" formatCode="_-* #,##0.00\ _D_M_-;\-* #,##0.00\ _D_M_-;_-* &quot;-&quot;??\ _D_M_-;_-@_-"/>
    <numFmt numFmtId="248" formatCode="[$-409]dd/mmm/yy;@"/>
    <numFmt numFmtId="249" formatCode="#,##0.0\ ;\(#,##0.0\)"/>
    <numFmt numFmtId="250" formatCode="#,##0.000\ ;\(#,##0.000\)"/>
    <numFmt numFmtId="251" formatCode="#,##0.00\ ;\ \(#,##0.00\)"/>
    <numFmt numFmtId="252" formatCode="#,##0\ ;\(#,##0\)"/>
    <numFmt numFmtId="253" formatCode="_(&quot;$&quot;* #,##0.0_);_(&quot;$&quot;* \(#,##0.0\);_(&quot;$&quot;* &quot;-&quot;??_);_(@_)"/>
    <numFmt numFmtId="254" formatCode="_(* #,##0.00_);_(* \(#,##0.00\);_(* &quot;-&quot;?_);_(@_)"/>
    <numFmt numFmtId="255" formatCode="_-* #,##0.0000_-;\-* #,##0.0000_-;_-* &quot;-&quot;?_-;_-@_-"/>
    <numFmt numFmtId="256" formatCode="_-* #,##0\ _D_M_-;\-* #,##0\ _D_M_-;_-* &quot;-&quot;\ _D_M_-;_-@_-"/>
    <numFmt numFmtId="257" formatCode="_-* #,##0\ &quot;DM&quot;_-;\-* #,##0\ &quot;DM&quot;_-;_-* &quot;-&quot;\ &quot;DM&quot;_-;_-@_-"/>
    <numFmt numFmtId="258" formatCode="_-* #,##0.00\ &quot;DM&quot;_-;\-* #,##0.00\ &quot;DM&quot;_-;_-* &quot;-&quot;??\ &quot;DM&quot;_-;_-@_-"/>
    <numFmt numFmtId="259" formatCode="0.000%_);\(0.000%\);&quot;-&quot;_%_)"/>
    <numFmt numFmtId="260" formatCode="_(* #,##0_);_(* \(#,##0\);_(* &quot;-&quot;?_);_(@_)"/>
    <numFmt numFmtId="261" formatCode="_-* #,##0_-;\-* #,##0_-;_-* &quot;-&quot;?_-;_-@_-"/>
    <numFmt numFmtId="262" formatCode="_-* #,##0.00_-;\-* #,##0.00_-;_-* &quot;-&quot;?_-;_-@_-"/>
    <numFmt numFmtId="263" formatCode="m\-d\-yy"/>
    <numFmt numFmtId="264" formatCode="_-* #,##0.00_$_-;\-* #,##0.00_$_-;_-* &quot;-&quot;??_$_-;_-@_-"/>
    <numFmt numFmtId="265" formatCode="_-* #,##0.00&quot;$&quot;_-;\-* #,##0.00&quot;$&quot;_-;_-* &quot;-&quot;??&quot;$&quot;_-;_-@_-"/>
    <numFmt numFmtId="266" formatCode="&quot;$&quot;#,##0\ ;\(&quot;$&quot;#,##0\)"/>
    <numFmt numFmtId="267" formatCode="#.00"/>
    <numFmt numFmtId="268" formatCode="0.00_)"/>
    <numFmt numFmtId="269" formatCode="0.000000"/>
    <numFmt numFmtId="270" formatCode="General_)"/>
    <numFmt numFmtId="271" formatCode="&quot;$&quot;0.00\ \ &quot;MWh&quot;"/>
    <numFmt numFmtId="272" formatCode="_-* #,##0\ _P_t_s_-;\-* #,##0\ _P_t_s_-;_-* &quot;-&quot;\ _P_t_s_-;_-@_-"/>
    <numFmt numFmtId="273" formatCode="_-* #,##0.00\ _P_t_s_-;\-* #,##0.00\ _P_t_s_-;_-* &quot;-&quot;??\ _P_t_s_-;_-@_-"/>
    <numFmt numFmtId="274" formatCode="0.0\ \ &quot;MW&quot;"/>
    <numFmt numFmtId="275" formatCode="0.0\ \ &quot;MWh&quot;"/>
    <numFmt numFmtId="276" formatCode="#,##0,_);\(#,##0,\)"/>
    <numFmt numFmtId="277" formatCode="#,###,;\(#,###,\)"/>
    <numFmt numFmtId="278" formatCode="#,##0.00000"/>
    <numFmt numFmtId="279" formatCode="_(&quot;$&quot;* #,##0.000_);_(&quot;$&quot;* \(#,##0.000\);_(&quot;$&quot;* &quot;-&quot;??_);_(@_)"/>
    <numFmt numFmtId="280" formatCode="_-* #,##0.0000000_-;\-* #,##0.0000000_-;_-* &quot;-&quot;?_-;_-@_-"/>
    <numFmt numFmtId="281" formatCode="0.0000%_);\(0.0000%\);&quot;-&quot;_%_)"/>
  </numFmts>
  <fonts count="219">
    <font>
      <sz val="10"/>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sz val="8"/>
      <name val="Arial Narrow"/>
      <family val="2"/>
    </font>
    <font>
      <b/>
      <sz val="10"/>
      <name val="Arial"/>
      <family val="2"/>
    </font>
    <font>
      <vertAlign val="superscript"/>
      <sz val="10"/>
      <name val="Arial Narrow"/>
      <family val="2"/>
    </font>
    <font>
      <sz val="8"/>
      <name val="Arial"/>
      <family val="2"/>
    </font>
    <font>
      <sz val="10"/>
      <name val="Arial"/>
      <family val="2"/>
    </font>
    <font>
      <b/>
      <sz val="10"/>
      <color indexed="10"/>
      <name val="Arial"/>
      <family val="2"/>
    </font>
    <font>
      <sz val="10"/>
      <color indexed="10"/>
      <name val="Arial"/>
      <family val="2"/>
    </font>
    <font>
      <b/>
      <sz val="10"/>
      <name val="Arial"/>
      <family val="2"/>
    </font>
    <font>
      <sz val="10"/>
      <color indexed="10"/>
      <name val="Arial"/>
      <family val="2"/>
    </font>
    <font>
      <i/>
      <sz val="10"/>
      <name val="Arial"/>
      <family val="2"/>
    </font>
    <font>
      <sz val="10"/>
      <name val="Arial Narrow"/>
      <family val="2"/>
    </font>
    <font>
      <b/>
      <sz val="9"/>
      <name val="Arial"/>
      <family val="2"/>
    </font>
    <font>
      <sz val="9"/>
      <name val="Arial"/>
      <family val="2"/>
    </font>
    <font>
      <b/>
      <sz val="18"/>
      <color indexed="62"/>
      <name val="Cambria"/>
      <family val="2"/>
    </font>
    <font>
      <sz val="11"/>
      <color indexed="17"/>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2"/>
    </font>
    <font>
      <sz val="8"/>
      <name val="Arial"/>
      <family val="2"/>
    </font>
    <font>
      <sz val="10"/>
      <color indexed="63"/>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Geneva"/>
    </font>
    <font>
      <sz val="12"/>
      <name val="Arial"/>
      <family val="2"/>
    </font>
    <font>
      <i/>
      <sz val="10"/>
      <color indexed="23"/>
      <name val="Arial"/>
      <family val="2"/>
    </font>
    <font>
      <sz val="10"/>
      <color indexed="12"/>
      <name val="Arial"/>
      <family val="2"/>
    </font>
    <font>
      <sz val="10"/>
      <color indexed="17"/>
      <name val="Arial"/>
      <family val="2"/>
    </font>
    <font>
      <b/>
      <sz val="15"/>
      <color indexed="62"/>
      <name val="Arial"/>
      <family val="2"/>
    </font>
    <font>
      <b/>
      <sz val="18"/>
      <name val="Arial"/>
      <family val="2"/>
    </font>
    <font>
      <b/>
      <sz val="13"/>
      <color indexed="62"/>
      <name val="Arial"/>
      <family val="2"/>
    </font>
    <font>
      <b/>
      <sz val="12"/>
      <name val="Arial"/>
      <family val="2"/>
    </font>
    <font>
      <b/>
      <sz val="11"/>
      <color indexed="62"/>
      <name val="Arial"/>
      <family val="2"/>
    </font>
    <font>
      <u/>
      <sz val="10"/>
      <color indexed="12"/>
      <name val="Arial"/>
      <family val="2"/>
    </font>
    <font>
      <sz val="10"/>
      <color indexed="62"/>
      <name val="Arial"/>
      <family val="2"/>
    </font>
    <font>
      <sz val="10"/>
      <color indexed="52"/>
      <name val="Arial"/>
      <family val="2"/>
    </font>
    <font>
      <sz val="10"/>
      <color indexed="19"/>
      <name val="Arial"/>
      <family val="2"/>
    </font>
    <font>
      <sz val="10"/>
      <color indexed="23"/>
      <name val="Arial"/>
      <family val="2"/>
    </font>
    <font>
      <b/>
      <sz val="10"/>
      <color indexed="63"/>
      <name val="Arial"/>
      <family val="2"/>
    </font>
    <font>
      <b/>
      <sz val="12"/>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Times New Roman"/>
      <family val="1"/>
    </font>
    <font>
      <sz val="11"/>
      <color indexed="20"/>
      <name val="Calibri"/>
      <family val="2"/>
    </font>
    <font>
      <sz val="8"/>
      <color indexed="13"/>
      <name val="Arial"/>
      <family val="2"/>
    </font>
    <font>
      <b/>
      <sz val="8"/>
      <color indexed="12"/>
      <name val="Arial"/>
      <family val="2"/>
    </font>
    <font>
      <sz val="10"/>
      <color indexed="8"/>
      <name val="Arial"/>
      <family val="2"/>
    </font>
    <font>
      <b/>
      <i/>
      <sz val="12"/>
      <color indexed="12"/>
      <name val="Arial"/>
      <family val="2"/>
    </font>
    <font>
      <sz val="8"/>
      <name val="Palatino"/>
      <family val="1"/>
    </font>
    <font>
      <sz val="1"/>
      <color indexed="8"/>
      <name val="Courier"/>
      <family val="3"/>
    </font>
    <font>
      <sz val="12"/>
      <name val="Helv"/>
    </font>
    <font>
      <sz val="8"/>
      <name val="BERNHARD"/>
    </font>
    <font>
      <sz val="10"/>
      <name val="Helvetica"/>
    </font>
    <font>
      <i/>
      <sz val="9"/>
      <name val="MS Sans Serif"/>
      <family val="2"/>
    </font>
    <font>
      <sz val="12"/>
      <name val="Courier"/>
      <family val="3"/>
    </font>
    <font>
      <sz val="11"/>
      <name val="??"/>
      <family val="3"/>
      <charset val="129"/>
    </font>
    <font>
      <sz val="8"/>
      <name val="Times New Roman"/>
      <family val="1"/>
    </font>
    <font>
      <b/>
      <sz val="11"/>
      <color indexed="32"/>
      <name val="Arial"/>
      <family val="2"/>
    </font>
    <font>
      <sz val="10"/>
      <name val="Helv"/>
    </font>
    <font>
      <sz val="7"/>
      <name val="Palatino"/>
      <family val="1"/>
    </font>
    <font>
      <b/>
      <u/>
      <sz val="11"/>
      <color indexed="37"/>
      <name val="Arial"/>
      <family val="2"/>
    </font>
    <font>
      <sz val="9"/>
      <color indexed="13"/>
      <name val="Arial"/>
      <family val="2"/>
    </font>
    <font>
      <b/>
      <sz val="15"/>
      <color indexed="56"/>
      <name val="Calibri"/>
      <family val="2"/>
    </font>
    <font>
      <b/>
      <sz val="13"/>
      <color indexed="56"/>
      <name val="Calibri"/>
      <family val="2"/>
    </font>
    <font>
      <b/>
      <sz val="11"/>
      <color indexed="56"/>
      <name val="Calibri"/>
      <family val="2"/>
    </font>
    <font>
      <sz val="9"/>
      <name val="Helv"/>
    </font>
    <font>
      <sz val="7"/>
      <name val="Small Fonts"/>
      <family val="2"/>
    </font>
    <font>
      <sz val="8"/>
      <name val="HelveticaWN"/>
    </font>
    <font>
      <sz val="8"/>
      <color indexed="12"/>
      <name val="Times New Roman"/>
      <family val="1"/>
    </font>
    <font>
      <sz val="10"/>
      <color indexed="16"/>
      <name val="Helvetica-Black"/>
    </font>
    <font>
      <i/>
      <sz val="10"/>
      <color indexed="10"/>
      <name val="Arial"/>
      <family val="2"/>
    </font>
    <font>
      <sz val="8"/>
      <color indexed="32"/>
      <name val="Arial"/>
      <family val="2"/>
    </font>
    <font>
      <sz val="8"/>
      <color indexed="8"/>
      <name val="Arial"/>
      <family val="2"/>
    </font>
    <font>
      <sz val="10"/>
      <color indexed="8"/>
      <name val="Helvetica"/>
      <family val="2"/>
    </font>
    <font>
      <b/>
      <sz val="10"/>
      <color indexed="8"/>
      <name val="Arial"/>
      <family val="2"/>
    </font>
    <font>
      <b/>
      <sz val="10"/>
      <color indexed="62"/>
      <name val="Arial"/>
      <family val="2"/>
    </font>
    <font>
      <sz val="9"/>
      <color indexed="20"/>
      <name val="Arial"/>
      <family val="2"/>
    </font>
    <font>
      <b/>
      <i/>
      <sz val="10"/>
      <name val="Times New Roman"/>
      <family val="1"/>
    </font>
    <font>
      <b/>
      <sz val="9"/>
      <name val="Palatino"/>
      <family val="1"/>
    </font>
    <font>
      <sz val="9"/>
      <color indexed="21"/>
      <name val="Helvetica-Black"/>
    </font>
    <font>
      <sz val="9"/>
      <name val="Helvetica-Black"/>
    </font>
    <font>
      <b/>
      <sz val="10"/>
      <color indexed="56"/>
      <name val="Arial"/>
      <family val="2"/>
    </font>
    <font>
      <b/>
      <sz val="12"/>
      <name val="Tms Rmn"/>
    </font>
    <font>
      <b/>
      <sz val="18"/>
      <color indexed="56"/>
      <name val="Cambria"/>
      <family val="2"/>
    </font>
    <font>
      <sz val="8"/>
      <color indexed="12"/>
      <name val="Arial"/>
      <family val="2"/>
    </font>
    <font>
      <sz val="10"/>
      <name val="Helvetica"/>
      <family val="2"/>
    </font>
    <font>
      <sz val="10"/>
      <name val="Courier"/>
      <family val="3"/>
    </font>
    <font>
      <sz val="10"/>
      <color indexed="14"/>
      <name val="Arial"/>
      <family val="2"/>
    </font>
    <font>
      <sz val="10"/>
      <name val="Arial Cyr"/>
    </font>
    <font>
      <sz val="12"/>
      <name val="Times New Roman Cyr"/>
      <family val="1"/>
      <charset val="204"/>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color indexed="8"/>
      <name val="Arial"/>
      <family val="2"/>
    </font>
    <font>
      <sz val="1"/>
      <color indexed="8"/>
      <name val="Courier"/>
      <family val="3"/>
    </font>
    <font>
      <sz val="10"/>
      <name val="Times New Roman"/>
      <family val="1"/>
    </font>
    <font>
      <i/>
      <sz val="9"/>
      <name val="MS Sans Serif"/>
      <family val="2"/>
    </font>
    <font>
      <sz val="12"/>
      <name val="Courier"/>
      <family val="3"/>
    </font>
    <font>
      <sz val="7"/>
      <name val="Small Fonts"/>
      <family val="2"/>
    </font>
    <font>
      <sz val="10"/>
      <color indexed="64"/>
      <name val="Arial"/>
      <family val="2"/>
    </font>
    <font>
      <sz val="11"/>
      <name val="Arial"/>
      <family val="2"/>
    </font>
    <font>
      <b/>
      <sz val="11"/>
      <color indexed="62"/>
      <name val="Calibri"/>
      <family val="2"/>
    </font>
    <font>
      <sz val="10"/>
      <color indexed="8"/>
      <name val="Arial Narrow"/>
      <family val="2"/>
    </font>
    <font>
      <sz val="11"/>
      <color indexed="8"/>
      <name val="Calibri"/>
      <family val="2"/>
    </font>
    <font>
      <b/>
      <sz val="11"/>
      <color indexed="51"/>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8"/>
      <color indexed="61"/>
      <name val="Cambria"/>
      <family val="2"/>
    </font>
    <font>
      <sz val="11"/>
      <color indexed="8"/>
      <name val="Calibri"/>
      <family val="2"/>
    </font>
    <font>
      <sz val="11"/>
      <color theme="1"/>
      <name val="Calibri"/>
      <family val="2"/>
      <scheme val="minor"/>
    </font>
    <font>
      <sz val="10"/>
      <name val="Geneva"/>
      <family val="2"/>
    </font>
    <font>
      <sz val="10"/>
      <color theme="1"/>
      <name val="Arial"/>
      <family val="2"/>
    </font>
    <font>
      <sz val="11"/>
      <color theme="1"/>
      <name val="Arial"/>
      <family val="2"/>
    </font>
    <font>
      <sz val="12"/>
      <name val="Tahoma"/>
      <family val="2"/>
    </font>
    <font>
      <b/>
      <sz val="10"/>
      <name val="Helv"/>
    </font>
    <font>
      <sz val="10"/>
      <name val="Verdana"/>
      <family val="2"/>
    </font>
    <font>
      <sz val="10"/>
      <name val="Tahoma"/>
      <family val="2"/>
    </font>
    <font>
      <sz val="12"/>
      <color indexed="12"/>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name val="Helv"/>
      <family val="2"/>
    </font>
    <font>
      <sz val="7.5"/>
      <name val="Arial"/>
      <family val="2"/>
    </font>
    <font>
      <sz val="8"/>
      <name val="Helv"/>
    </font>
    <font>
      <sz val="11"/>
      <color indexed="8"/>
      <name val="Arial"/>
      <family val="2"/>
    </font>
    <font>
      <sz val="10"/>
      <color theme="1"/>
      <name val="Arial Narrow"/>
      <family val="2"/>
    </font>
    <font>
      <sz val="10"/>
      <color indexed="64"/>
      <name val="Arial"/>
      <family val="2"/>
    </font>
    <font>
      <sz val="11"/>
      <name val="Calibri"/>
      <family val="2"/>
      <scheme val="minor"/>
    </font>
    <font>
      <sz val="10"/>
      <color theme="0"/>
      <name val="Arial"/>
      <family val="2"/>
    </font>
    <font>
      <i/>
      <sz val="10"/>
      <color rgb="FF7F7F7F"/>
      <name val="Arial"/>
      <family val="2"/>
    </font>
    <font>
      <b/>
      <sz val="10"/>
      <color indexed="8"/>
      <name val="Calibri"/>
      <family val="2"/>
      <scheme val="minor"/>
    </font>
    <font>
      <sz val="10"/>
      <color indexed="8"/>
      <name val="Calibri"/>
      <family val="2"/>
      <scheme val="minor"/>
    </font>
    <font>
      <sz val="9"/>
      <name val="Arial Narrow"/>
      <family val="2"/>
    </font>
    <font>
      <sz val="10"/>
      <color rgb="FF000000"/>
      <name val="Arial"/>
      <family val="2"/>
    </font>
    <font>
      <sz val="11"/>
      <name val="Arial Narrow"/>
      <family val="2"/>
    </font>
    <font>
      <b/>
      <sz val="11"/>
      <name val="Arial Narrow"/>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indexed="62"/>
      <name val="Calibri"/>
      <family val="2"/>
    </font>
    <font>
      <b/>
      <sz val="13"/>
      <color indexed="62"/>
      <name val="Calibri"/>
      <family val="2"/>
    </font>
    <font>
      <sz val="8"/>
      <color theme="1"/>
      <name val="Calibri"/>
      <family val="2"/>
      <scheme val="minor"/>
    </font>
    <font>
      <sz val="10"/>
      <name val="Verdana"/>
      <family val="2"/>
    </font>
    <font>
      <sz val="10"/>
      <name val="MS Sans Serif"/>
      <family val="2"/>
    </font>
    <font>
      <sz val="12"/>
      <name val="Tahoma"/>
      <family val="2"/>
    </font>
    <font>
      <sz val="10"/>
      <name val="Arial"/>
      <family val="2"/>
    </font>
    <font>
      <sz val="10"/>
      <name val="Book Antiqua"/>
      <family val="1"/>
    </font>
    <font>
      <b/>
      <sz val="10"/>
      <name val="MS Sans Serif"/>
      <family val="2"/>
    </font>
    <font>
      <sz val="10"/>
      <color indexed="8"/>
      <name val="Times New Roman"/>
      <family val="2"/>
    </font>
    <font>
      <sz val="11"/>
      <color indexed="16"/>
      <name val="Calibri"/>
      <family val="2"/>
    </font>
    <font>
      <b/>
      <sz val="11"/>
      <color indexed="53"/>
      <name val="Calibri"/>
      <family val="2"/>
    </font>
    <font>
      <i/>
      <sz val="1"/>
      <color indexed="8"/>
      <name val="Courier"/>
      <family val="3"/>
    </font>
    <font>
      <b/>
      <sz val="1"/>
      <color indexed="8"/>
      <name val="Courier"/>
      <family val="3"/>
    </font>
    <font>
      <sz val="11"/>
      <color indexed="48"/>
      <name val="Calibri"/>
      <family val="2"/>
    </font>
    <font>
      <sz val="11"/>
      <color indexed="53"/>
      <name val="Calibri"/>
      <family val="2"/>
    </font>
    <font>
      <b/>
      <i/>
      <sz val="16"/>
      <name val="Helv"/>
    </font>
    <font>
      <sz val="11"/>
      <name val="Calibri"/>
      <family val="2"/>
    </font>
    <font>
      <b/>
      <sz val="11"/>
      <name val="Times New Roman"/>
      <family val="1"/>
    </font>
    <font>
      <u/>
      <sz val="11"/>
      <color theme="10"/>
      <name val="Calibri"/>
      <family val="2"/>
      <scheme val="minor"/>
    </font>
    <font>
      <sz val="8"/>
      <color theme="1"/>
      <name val="Calibri"/>
      <family val="2"/>
    </font>
    <font>
      <sz val="11"/>
      <color theme="1"/>
      <name val="Arial Unicode MS"/>
      <family val="2"/>
    </font>
    <font>
      <sz val="10"/>
      <color theme="1"/>
      <name val="Times New Roman"/>
      <family val="2"/>
    </font>
    <font>
      <sz val="11"/>
      <color theme="1"/>
      <name val="Calibri"/>
      <family val="2"/>
    </font>
    <font>
      <b/>
      <sz val="14"/>
      <name val="Arial"/>
      <family val="2"/>
    </font>
    <font>
      <sz val="10"/>
      <color indexed="8"/>
      <name val="Impact"/>
      <family val="2"/>
    </font>
    <font>
      <b/>
      <sz val="6"/>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2"/>
      <color theme="1"/>
      <name val="Calibri"/>
      <family val="2"/>
      <scheme val="minor"/>
    </font>
    <font>
      <sz val="10"/>
      <color indexed="64"/>
      <name val="Arial"/>
      <family val="2"/>
    </font>
    <font>
      <b/>
      <sz val="10"/>
      <color indexed="64"/>
      <name val="Arial"/>
      <family val="2"/>
    </font>
  </fonts>
  <fills count="115">
    <fill>
      <patternFill patternType="none"/>
    </fill>
    <fill>
      <patternFill patternType="gray125"/>
    </fill>
    <fill>
      <patternFill patternType="solid">
        <fgColor indexed="43"/>
      </patternFill>
    </fill>
    <fill>
      <patternFill patternType="solid">
        <fgColor indexed="9"/>
      </patternFill>
    </fill>
    <fill>
      <patternFill patternType="solid">
        <fgColor indexed="31"/>
      </patternFill>
    </fill>
    <fill>
      <patternFill patternType="solid">
        <fgColor indexed="47"/>
      </patternFill>
    </fill>
    <fill>
      <patternFill patternType="solid">
        <fgColor indexed="60"/>
      </patternFill>
    </fill>
    <fill>
      <patternFill patternType="solid">
        <fgColor indexed="45"/>
      </patternFill>
    </fill>
    <fill>
      <patternFill patternType="solid">
        <fgColor indexed="29"/>
      </patternFill>
    </fill>
    <fill>
      <patternFill patternType="solid">
        <fgColor indexed="26"/>
      </patternFill>
    </fill>
    <fill>
      <patternFill patternType="solid">
        <fgColor indexed="42"/>
      </patternFill>
    </fill>
    <fill>
      <patternFill patternType="solid">
        <fgColor indexed="46"/>
      </patternFill>
    </fill>
    <fill>
      <patternFill patternType="solid">
        <fgColor indexed="55"/>
      </patternFill>
    </fill>
    <fill>
      <patternFill patternType="solid">
        <fgColor indexed="27"/>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48"/>
      </patternFill>
    </fill>
    <fill>
      <patternFill patternType="solid">
        <fgColor indexed="36"/>
      </patternFill>
    </fill>
    <fill>
      <patternFill patternType="solid">
        <fgColor indexed="54"/>
      </patternFill>
    </fill>
    <fill>
      <patternFill patternType="solid">
        <fgColor indexed="52"/>
      </patternFill>
    </fill>
    <fill>
      <patternFill patternType="solid">
        <fgColor indexed="62"/>
      </patternFill>
    </fill>
    <fill>
      <patternFill patternType="solid">
        <fgColor indexed="10"/>
      </patternFill>
    </fill>
    <fill>
      <patternFill patternType="solid">
        <fgColor indexed="59"/>
      </patternFill>
    </fill>
    <fill>
      <patternFill patternType="solid">
        <fgColor indexed="57"/>
      </patternFill>
    </fill>
    <fill>
      <patternFill patternType="solid">
        <fgColor indexed="56"/>
      </patternFill>
    </fill>
    <fill>
      <patternFill patternType="solid">
        <fgColor indexed="53"/>
      </patternFill>
    </fill>
    <fill>
      <patternFill patternType="solid">
        <fgColor indexed="58"/>
      </patternFill>
    </fill>
    <fill>
      <patternFill patternType="solid">
        <fgColor indexed="44"/>
        <bgColor indexed="64"/>
      </patternFill>
    </fill>
    <fill>
      <patternFill patternType="solid">
        <fgColor indexed="43"/>
        <bgColor indexed="64"/>
      </patternFill>
    </fill>
    <fill>
      <patternFill patternType="solid">
        <fgColor indexed="32"/>
        <bgColor indexed="64"/>
      </patternFill>
    </fill>
    <fill>
      <patternFill patternType="solid">
        <fgColor indexed="63"/>
      </patternFill>
    </fill>
    <fill>
      <patternFill patternType="solid">
        <fgColor indexed="23"/>
      </patternFill>
    </fill>
    <fill>
      <patternFill patternType="solid">
        <fgColor indexed="14"/>
      </patternFill>
    </fill>
    <fill>
      <patternFill patternType="solid">
        <fgColor indexed="35"/>
        <bgColor indexed="64"/>
      </patternFill>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41"/>
        <bgColor indexed="41"/>
      </patternFill>
    </fill>
    <fill>
      <patternFill patternType="solid">
        <fgColor indexed="22"/>
        <bgColor indexed="9"/>
      </patternFill>
    </fill>
    <fill>
      <patternFill patternType="solid">
        <fgColor indexed="39"/>
        <bgColor indexed="55"/>
      </patternFill>
    </fill>
    <fill>
      <patternFill patternType="solid">
        <fgColor indexed="42"/>
        <bgColor indexed="42"/>
      </patternFill>
    </fill>
    <fill>
      <patternFill patternType="solid">
        <fgColor indexed="39"/>
        <bgColor indexed="22"/>
      </patternFill>
    </fill>
    <fill>
      <patternFill patternType="solid">
        <fgColor indexed="14"/>
        <bgColor indexed="64"/>
      </patternFill>
    </fill>
    <fill>
      <patternFill patternType="lightGray"/>
    </fill>
    <fill>
      <patternFill patternType="gray0625"/>
    </fill>
    <fill>
      <patternFill patternType="solid">
        <fgColor indexed="31"/>
        <bgColor indexed="8"/>
      </patternFill>
    </fill>
    <fill>
      <patternFill patternType="solid">
        <fgColor indexed="43"/>
        <bgColor indexed="8"/>
      </patternFill>
    </fill>
    <fill>
      <patternFill patternType="solid">
        <fgColor indexed="16"/>
        <bgColor indexed="64"/>
      </patternFill>
    </fill>
    <fill>
      <patternFill patternType="solid">
        <fgColor indexed="8"/>
        <bgColor indexed="64"/>
      </patternFill>
    </fill>
    <fill>
      <patternFill patternType="solid">
        <fgColor indexed="10"/>
        <bgColor indexed="64"/>
      </patternFill>
    </fill>
    <fill>
      <patternFill patternType="solid">
        <fgColor indexed="9"/>
        <bgColor indexed="64"/>
      </patternFill>
    </fill>
    <fill>
      <patternFill patternType="solid">
        <fgColor rgb="FFFFFFCC"/>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2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mediumGray">
        <fgColor indexed="22"/>
      </patternFill>
    </fill>
    <fill>
      <patternFill patternType="solid">
        <fgColor indexed="31"/>
        <bgColor indexed="64"/>
      </patternFill>
    </fill>
    <fill>
      <patternFill patternType="lightGray">
        <fgColor theme="0" tint="-0.14996795556505021"/>
        <bgColor indexed="65"/>
      </patternFill>
    </fill>
    <fill>
      <patternFill patternType="gray125">
        <fgColor theme="0" tint="-0.34998626667073579"/>
        <bgColor indexed="65"/>
      </patternFill>
    </fill>
  </fills>
  <borders count="180">
    <border>
      <left/>
      <right/>
      <top/>
      <bottom/>
      <diagonal/>
    </border>
    <border>
      <left/>
      <right/>
      <top style="hair">
        <color indexed="8"/>
      </top>
      <bottom style="hair">
        <color indexed="8"/>
      </bottom>
      <diagonal/>
    </border>
    <border>
      <left/>
      <right/>
      <top/>
      <bottom style="medium">
        <color indexed="18"/>
      </bottom>
      <diagonal/>
    </border>
    <border>
      <left style="double">
        <color indexed="64"/>
      </left>
      <right/>
      <top/>
      <bottom style="hair">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2"/>
      </left>
      <right style="double">
        <color indexed="62"/>
      </right>
      <top style="double">
        <color indexed="62"/>
      </top>
      <bottom style="double">
        <color indexed="62"/>
      </bottom>
      <diagonal/>
    </border>
    <border>
      <left/>
      <right/>
      <top/>
      <bottom style="medium">
        <color indexed="64"/>
      </bottom>
      <diagonal/>
    </border>
    <border>
      <left/>
      <right/>
      <top style="thin">
        <color indexed="64"/>
      </top>
      <bottom/>
      <diagonal/>
    </border>
    <border>
      <left/>
      <right/>
      <top/>
      <bottom style="dotted">
        <color indexed="64"/>
      </bottom>
      <diagonal/>
    </border>
    <border>
      <left style="thin">
        <color indexed="64"/>
      </left>
      <right/>
      <top style="thin">
        <color indexed="64"/>
      </top>
      <bottom/>
      <diagonal/>
    </border>
    <border>
      <left/>
      <right/>
      <top/>
      <bottom style="thick">
        <color indexed="48"/>
      </bottom>
      <diagonal/>
    </border>
    <border>
      <left/>
      <right/>
      <top/>
      <bottom style="thick">
        <color indexed="62"/>
      </bottom>
      <diagonal/>
    </border>
    <border>
      <left/>
      <right/>
      <top/>
      <bottom style="thick">
        <color indexed="60"/>
      </bottom>
      <diagonal/>
    </border>
    <border>
      <left/>
      <right/>
      <top/>
      <bottom style="thick">
        <color indexed="22"/>
      </bottom>
      <diagonal/>
    </border>
    <border>
      <left/>
      <right/>
      <top/>
      <bottom style="medium">
        <color indexed="30"/>
      </bottom>
      <diagonal/>
    </border>
    <border>
      <left/>
      <right/>
      <top/>
      <bottom style="medium">
        <color indexed="48"/>
      </bottom>
      <diagonal/>
    </border>
    <border>
      <left/>
      <right/>
      <top/>
      <bottom style="medium">
        <color indexed="6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2"/>
      </left>
      <right style="thin">
        <color indexed="62"/>
      </right>
      <top style="thin">
        <color indexed="62"/>
      </top>
      <bottom style="thin">
        <color indexed="62"/>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top style="medium">
        <color indexed="39"/>
      </top>
      <bottom/>
      <diagonal/>
    </border>
    <border>
      <left style="medium">
        <color indexed="39"/>
      </left>
      <right/>
      <top style="medium">
        <color indexed="39"/>
      </top>
      <bottom/>
      <diagonal/>
    </border>
    <border>
      <left/>
      <right style="thin">
        <color indexed="8"/>
      </right>
      <top/>
      <bottom/>
      <diagonal/>
    </border>
    <border>
      <left/>
      <right/>
      <top/>
      <bottom style="thin">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60"/>
      </top>
      <bottom style="double">
        <color indexed="60"/>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thin">
        <color indexed="10"/>
      </bottom>
      <diagonal/>
    </border>
    <border>
      <left/>
      <right/>
      <top style="hair">
        <color indexed="64"/>
      </top>
      <bottom/>
      <diagonal/>
    </border>
    <border>
      <left/>
      <right/>
      <top style="thin">
        <color indexed="64"/>
      </top>
      <bottom style="thin">
        <color indexed="64"/>
      </bottom>
      <diagonal/>
    </border>
    <border>
      <left style="hair">
        <color indexed="64"/>
      </left>
      <right/>
      <top/>
      <bottom/>
      <diagonal/>
    </border>
    <border>
      <left style="hair">
        <color indexed="64"/>
      </left>
      <right/>
      <top style="thin">
        <color indexed="64"/>
      </top>
      <bottom/>
      <diagonal/>
    </border>
    <border>
      <left/>
      <right style="hair">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hair">
        <color indexed="64"/>
      </bottom>
      <diagonal/>
    </border>
    <border>
      <left/>
      <right/>
      <top/>
      <bottom style="thin">
        <color indexed="8"/>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style="thin">
        <color indexed="48"/>
      </left>
      <right style="thin">
        <color indexed="48"/>
      </right>
      <top style="thin">
        <color indexed="48"/>
      </top>
      <bottom style="thin">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hair">
        <color indexed="8"/>
      </top>
      <bottom style="hair">
        <color indexed="8"/>
      </bottom>
      <diagonal/>
    </border>
    <border>
      <left/>
      <right/>
      <top style="hair">
        <color indexed="8"/>
      </top>
      <bottom style="hair">
        <color indexed="8"/>
      </bottom>
      <diagonal/>
    </border>
    <border>
      <left/>
      <right/>
      <top style="hair">
        <color indexed="8"/>
      </top>
      <bottom style="hair">
        <color indexed="8"/>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right/>
      <top style="thin">
        <color indexed="60"/>
      </top>
      <bottom style="double">
        <color indexed="60"/>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style="thin">
        <color indexed="62"/>
      </left>
      <right style="thin">
        <color indexed="62"/>
      </right>
      <top style="thin">
        <color indexed="62"/>
      </top>
      <bottom style="thin">
        <color indexed="62"/>
      </bottom>
      <diagonal/>
    </border>
    <border>
      <left/>
      <right/>
      <top style="thin">
        <color indexed="48"/>
      </top>
      <bottom style="double">
        <color indexed="48"/>
      </bottom>
      <diagonal/>
    </border>
    <border>
      <left/>
      <right/>
      <top style="thin">
        <color indexed="60"/>
      </top>
      <bottom style="double">
        <color indexed="60"/>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64"/>
      </top>
      <bottom style="thin">
        <color indexed="22"/>
      </bottom>
      <diagonal/>
    </border>
    <border>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48"/>
      </left>
      <right style="thin">
        <color indexed="48"/>
      </right>
      <top style="thin">
        <color indexed="48"/>
      </top>
      <bottom style="thin">
        <color indexed="48"/>
      </bottom>
      <diagonal/>
    </border>
    <border>
      <left/>
      <right/>
      <top style="thin">
        <color auto="1"/>
      </top>
      <bottom/>
      <diagonal/>
    </border>
    <border>
      <left/>
      <right/>
      <top style="thin">
        <color indexed="64"/>
      </top>
      <bottom style="thin">
        <color indexed="64"/>
      </bottom>
      <diagonal/>
    </border>
    <border>
      <left/>
      <right style="thin">
        <color indexed="64"/>
      </right>
      <top/>
      <bottom style="hair">
        <color auto="1"/>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indexed="49"/>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style="hair">
        <color auto="1"/>
      </top>
      <bottom style="thin">
        <color indexed="64"/>
      </bottom>
      <diagonal/>
    </border>
    <border>
      <left/>
      <right/>
      <top style="hair">
        <color indexed="8"/>
      </top>
      <bottom style="hair">
        <color indexed="8"/>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top/>
      <bottom style="double">
        <color indexed="53"/>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style="medium">
        <color indexed="64"/>
      </bottom>
      <diagonal/>
    </border>
    <border>
      <left style="thin">
        <color indexed="64"/>
      </left>
      <right/>
      <top/>
      <bottom style="hair">
        <color auto="1"/>
      </bottom>
      <diagonal/>
    </border>
  </borders>
  <cellStyleXfs count="25792">
    <xf numFmtId="164" fontId="0" fillId="0" borderId="0"/>
    <xf numFmtId="211" fontId="17" fillId="0" borderId="0" applyFont="0" applyFill="0" applyBorder="0" applyAlignment="0" applyProtection="0"/>
    <xf numFmtId="211" fontId="17" fillId="0" borderId="0" applyFont="0" applyFill="0" applyBorder="0" applyAlignment="0" applyProtection="0"/>
    <xf numFmtId="211" fontId="17"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2" fontId="17" fillId="0" borderId="0" applyFont="0" applyFill="0" applyBorder="0" applyAlignment="0" applyProtection="0"/>
    <xf numFmtId="212" fontId="17" fillId="0" borderId="0" applyFont="0" applyFill="0" applyBorder="0" applyAlignment="0" applyProtection="0"/>
    <xf numFmtId="212" fontId="17"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3" fontId="17" fillId="0" borderId="0" applyFont="0" applyFill="0" applyBorder="0" applyAlignment="0" applyProtection="0"/>
    <xf numFmtId="213" fontId="17" fillId="0" borderId="0" applyFont="0" applyFill="0" applyBorder="0" applyAlignment="0" applyProtection="0"/>
    <xf numFmtId="213" fontId="17" fillId="0" borderId="0" applyFont="0" applyFill="0" applyBorder="0" applyAlignment="0" applyProtection="0"/>
    <xf numFmtId="213" fontId="10" fillId="0" borderId="0" applyFont="0" applyFill="0" applyBorder="0" applyAlignment="0" applyProtection="0"/>
    <xf numFmtId="213" fontId="10" fillId="0" borderId="0" applyFont="0" applyFill="0" applyBorder="0" applyAlignment="0" applyProtection="0"/>
    <xf numFmtId="214" fontId="17" fillId="0" borderId="0" applyFont="0" applyFill="0" applyBorder="0" applyAlignment="0" applyProtection="0"/>
    <xf numFmtId="214" fontId="17" fillId="0" borderId="0" applyFont="0" applyFill="0" applyBorder="0" applyAlignment="0" applyProtection="0"/>
    <xf numFmtId="214" fontId="17"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5" fontId="17" fillId="0" borderId="0" applyFont="0" applyFill="0" applyBorder="0" applyAlignment="0" applyProtection="0"/>
    <xf numFmtId="215" fontId="17" fillId="0" borderId="0" applyFont="0" applyFill="0" applyBorder="0" applyAlignment="0" applyProtection="0"/>
    <xf numFmtId="215" fontId="17" fillId="0" borderId="0" applyFont="0" applyFill="0" applyBorder="0" applyAlignment="0" applyProtection="0"/>
    <xf numFmtId="215" fontId="10" fillId="0" borderId="0" applyFont="0" applyFill="0" applyBorder="0" applyAlignment="0" applyProtection="0"/>
    <xf numFmtId="215" fontId="10" fillId="0" borderId="0" applyFont="0" applyFill="0" applyBorder="0" applyAlignment="0" applyProtection="0"/>
    <xf numFmtId="216" fontId="17" fillId="0" borderId="0" applyFont="0" applyFill="0" applyBorder="0" applyAlignment="0" applyProtection="0"/>
    <xf numFmtId="216" fontId="17" fillId="0" borderId="0" applyFont="0" applyFill="0" applyBorder="0" applyAlignment="0" applyProtection="0"/>
    <xf numFmtId="216" fontId="17"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16" fillId="0" borderId="0" applyNumberFormat="0" applyFill="0" applyBorder="0" applyAlignment="0" applyProtection="0"/>
    <xf numFmtId="0" fontId="17" fillId="2" borderId="0" applyNumberFormat="0" applyFont="0" applyAlignment="0" applyProtection="0"/>
    <xf numFmtId="0" fontId="17" fillId="2" borderId="0" applyNumberFormat="0" applyFont="0" applyAlignment="0" applyProtection="0"/>
    <xf numFmtId="0" fontId="17" fillId="2" borderId="0" applyNumberFormat="0" applyFont="0" applyAlignment="0" applyProtection="0"/>
    <xf numFmtId="0" fontId="10" fillId="2" borderId="0" applyNumberFormat="0" applyFont="0" applyAlignment="0" applyProtection="0"/>
    <xf numFmtId="0" fontId="10" fillId="2" borderId="0" applyNumberFormat="0" applyFont="0" applyAlignment="0" applyProtection="0"/>
    <xf numFmtId="217" fontId="17" fillId="0" borderId="0" applyFont="0" applyFill="0" applyBorder="0" applyAlignment="0" applyProtection="0"/>
    <xf numFmtId="217" fontId="17" fillId="0" borderId="0" applyFont="0" applyFill="0" applyBorder="0" applyAlignment="0" applyProtection="0"/>
    <xf numFmtId="217" fontId="17" fillId="0" borderId="0" applyFont="0" applyFill="0" applyBorder="0" applyAlignment="0" applyProtection="0"/>
    <xf numFmtId="217" fontId="10" fillId="0" borderId="0" applyFont="0" applyFill="0" applyBorder="0" applyAlignment="0" applyProtection="0"/>
    <xf numFmtId="217" fontId="10" fillId="0" borderId="0" applyFont="0" applyFill="0" applyBorder="0" applyAlignment="0" applyProtection="0"/>
    <xf numFmtId="218" fontId="17" fillId="0" borderId="0" applyFont="0" applyFill="0" applyBorder="0" applyProtection="0">
      <alignment horizontal="right"/>
    </xf>
    <xf numFmtId="218" fontId="17" fillId="0" borderId="0" applyFont="0" applyFill="0" applyBorder="0" applyProtection="0">
      <alignment horizontal="right"/>
    </xf>
    <xf numFmtId="218" fontId="17" fillId="0" borderId="0" applyFont="0" applyFill="0" applyBorder="0" applyProtection="0">
      <alignment horizontal="right"/>
    </xf>
    <xf numFmtId="218" fontId="10" fillId="0" borderId="0" applyFont="0" applyFill="0" applyBorder="0" applyProtection="0">
      <alignment horizontal="right"/>
    </xf>
    <xf numFmtId="218" fontId="10" fillId="0" borderId="0" applyFont="0" applyFill="0" applyBorder="0" applyProtection="0">
      <alignment horizontal="right"/>
    </xf>
    <xf numFmtId="0" fontId="64" fillId="0" borderId="0" applyNumberFormat="0" applyFill="0" applyBorder="0" applyProtection="0">
      <alignment vertical="top"/>
    </xf>
    <xf numFmtId="0" fontId="64" fillId="0" borderId="0" applyNumberFormat="0" applyFill="0" applyBorder="0" applyProtection="0">
      <alignment vertical="top"/>
    </xf>
    <xf numFmtId="0" fontId="64" fillId="0" borderId="0" applyNumberFormat="0" applyFill="0" applyBorder="0" applyProtection="0">
      <alignment vertical="top"/>
    </xf>
    <xf numFmtId="0" fontId="117" fillId="0" borderId="0" applyNumberFormat="0" applyFill="0" applyBorder="0" applyProtection="0">
      <alignment vertical="top"/>
    </xf>
    <xf numFmtId="0" fontId="65" fillId="0" borderId="1" applyNumberFormat="0" applyFill="0" applyAlignment="0" applyProtection="0"/>
    <xf numFmtId="0" fontId="65" fillId="0" borderId="1" applyNumberFormat="0" applyFill="0" applyAlignment="0" applyProtection="0"/>
    <xf numFmtId="0" fontId="65" fillId="0" borderId="1" applyNumberFormat="0" applyFill="0" applyAlignment="0" applyProtection="0"/>
    <xf numFmtId="0" fontId="118" fillId="0" borderId="1" applyNumberFormat="0" applyFill="0" applyAlignment="0" applyProtection="0"/>
    <xf numFmtId="0" fontId="66" fillId="0" borderId="2" applyNumberFormat="0" applyFill="0" applyProtection="0">
      <alignment horizontal="center"/>
    </xf>
    <xf numFmtId="0" fontId="66" fillId="0" borderId="2" applyNumberFormat="0" applyFill="0" applyProtection="0">
      <alignment horizontal="center"/>
    </xf>
    <xf numFmtId="0" fontId="66" fillId="0" borderId="2" applyNumberFormat="0" applyFill="0" applyProtection="0">
      <alignment horizontal="center"/>
    </xf>
    <xf numFmtId="0" fontId="119" fillId="0" borderId="2" applyNumberFormat="0" applyFill="0" applyProtection="0">
      <alignment horizontal="center"/>
    </xf>
    <xf numFmtId="0" fontId="66" fillId="0" borderId="0" applyNumberFormat="0" applyFill="0" applyBorder="0" applyProtection="0">
      <alignment horizontal="left"/>
    </xf>
    <xf numFmtId="0" fontId="66" fillId="0" borderId="0" applyNumberFormat="0" applyFill="0" applyBorder="0" applyProtection="0">
      <alignment horizontal="left"/>
    </xf>
    <xf numFmtId="0" fontId="66" fillId="0" borderId="0" applyNumberFormat="0" applyFill="0" applyBorder="0" applyProtection="0">
      <alignment horizontal="left"/>
    </xf>
    <xf numFmtId="0" fontId="119" fillId="0" borderId="0" applyNumberFormat="0" applyFill="0" applyBorder="0" applyProtection="0">
      <alignment horizontal="left"/>
    </xf>
    <xf numFmtId="0" fontId="67" fillId="0" borderId="0" applyNumberFormat="0" applyFill="0" applyBorder="0" applyProtection="0">
      <alignment horizontal="centerContinuous"/>
    </xf>
    <xf numFmtId="0" fontId="67" fillId="0" borderId="0" applyNumberFormat="0" applyFill="0" applyBorder="0" applyProtection="0">
      <alignment horizontal="centerContinuous"/>
    </xf>
    <xf numFmtId="0" fontId="67" fillId="0" borderId="0" applyNumberFormat="0" applyFill="0" applyBorder="0" applyProtection="0">
      <alignment horizontal="centerContinuous"/>
    </xf>
    <xf numFmtId="0" fontId="120" fillId="0" borderId="0" applyNumberFormat="0" applyFill="0" applyBorder="0" applyProtection="0">
      <alignment horizontal="centerContinuous"/>
    </xf>
    <xf numFmtId="0" fontId="38" fillId="4" borderId="0" applyNumberFormat="0" applyBorder="0" applyAlignment="0" applyProtection="0"/>
    <xf numFmtId="0" fontId="38" fillId="5" borderId="0" applyNumberFormat="0" applyBorder="0" applyAlignment="0" applyProtection="0"/>
    <xf numFmtId="0" fontId="38" fillId="4" borderId="0" applyNumberFormat="0" applyBorder="0" applyAlignment="0" applyProtection="0"/>
    <xf numFmtId="0" fontId="41"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7" borderId="0" applyNumberFormat="0" applyBorder="0" applyAlignment="0" applyProtection="0"/>
    <xf numFmtId="0" fontId="41" fillId="5" borderId="0" applyNumberFormat="0" applyBorder="0" applyAlignment="0" applyProtection="0"/>
    <xf numFmtId="0" fontId="38" fillId="10"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41" fillId="7" borderId="0" applyNumberFormat="0" applyBorder="0" applyAlignment="0" applyProtection="0"/>
    <xf numFmtId="0" fontId="38" fillId="11" borderId="0" applyNumberFormat="0" applyBorder="0" applyAlignment="0" applyProtection="0"/>
    <xf numFmtId="0" fontId="38" fillId="5" borderId="0" applyNumberFormat="0" applyBorder="0" applyAlignment="0" applyProtection="0"/>
    <xf numFmtId="0" fontId="38" fillId="11" borderId="0" applyNumberFormat="0" applyBorder="0" applyAlignment="0" applyProtection="0"/>
    <xf numFmtId="0" fontId="41" fillId="12"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41" fillId="6" borderId="0" applyNumberFormat="0" applyBorder="0" applyAlignment="0" applyProtection="0"/>
    <xf numFmtId="0" fontId="38" fillId="5" borderId="0" applyNumberFormat="0" applyBorder="0" applyAlignment="0" applyProtection="0"/>
    <xf numFmtId="0" fontId="38" fillId="9" borderId="0" applyNumberFormat="0" applyBorder="0" applyAlignment="0" applyProtection="0"/>
    <xf numFmtId="0" fontId="38" fillId="5" borderId="0" applyNumberFormat="0" applyBorder="0" applyAlignment="0" applyProtection="0"/>
    <xf numFmtId="0" fontId="41" fillId="5" borderId="0" applyNumberFormat="0" applyBorder="0" applyAlignment="0" applyProtection="0"/>
    <xf numFmtId="197" fontId="68" fillId="0" borderId="0" applyFont="0" applyFill="0" applyBorder="0" applyAlignment="0">
      <alignment horizontal="right"/>
    </xf>
    <xf numFmtId="0" fontId="38" fillId="15"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41" fillId="6"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41" fillId="7" borderId="0" applyNumberFormat="0" applyBorder="0" applyAlignment="0" applyProtection="0"/>
    <xf numFmtId="0" fontId="38" fillId="16" borderId="0" applyNumberFormat="0" applyBorder="0" applyAlignment="0" applyProtection="0"/>
    <xf numFmtId="0" fontId="38" fillId="2" borderId="0" applyNumberFormat="0" applyBorder="0" applyAlignment="0" applyProtection="0"/>
    <xf numFmtId="0" fontId="38" fillId="16" borderId="0" applyNumberFormat="0" applyBorder="0" applyAlignment="0" applyProtection="0"/>
    <xf numFmtId="0" fontId="41" fillId="7"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1" borderId="0" applyNumberFormat="0" applyBorder="0" applyAlignment="0" applyProtection="0"/>
    <xf numFmtId="0" fontId="41" fillId="12"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41" fillId="6" borderId="0" applyNumberFormat="0" applyBorder="0" applyAlignment="0" applyProtection="0"/>
    <xf numFmtId="0" fontId="38" fillId="17" borderId="0" applyNumberFormat="0" applyBorder="0" applyAlignment="0" applyProtection="0"/>
    <xf numFmtId="0" fontId="38" fillId="2" borderId="0" applyNumberFormat="0" applyBorder="0" applyAlignment="0" applyProtection="0"/>
    <xf numFmtId="0" fontId="38" fillId="17" borderId="0" applyNumberFormat="0" applyBorder="0" applyAlignment="0" applyProtection="0"/>
    <xf numFmtId="0" fontId="41" fillId="5"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42" fillId="6" borderId="0" applyNumberFormat="0" applyBorder="0" applyAlignment="0" applyProtection="0"/>
    <xf numFmtId="0" fontId="37" fillId="8" borderId="0" applyNumberFormat="0" applyBorder="0" applyAlignment="0" applyProtection="0"/>
    <xf numFmtId="0" fontId="42" fillId="7" borderId="0" applyNumberFormat="0" applyBorder="0" applyAlignment="0" applyProtection="0"/>
    <xf numFmtId="0" fontId="37" fillId="16" borderId="0" applyNumberFormat="0" applyBorder="0" applyAlignment="0" applyProtection="0"/>
    <xf numFmtId="0" fontId="37" fillId="2" borderId="0" applyNumberFormat="0" applyBorder="0" applyAlignment="0" applyProtection="0"/>
    <xf numFmtId="0" fontId="42" fillId="7" borderId="0" applyNumberFormat="0" applyBorder="0" applyAlignment="0" applyProtection="0"/>
    <xf numFmtId="0" fontId="37" fillId="21" borderId="0" applyNumberFormat="0" applyBorder="0" applyAlignment="0" applyProtection="0"/>
    <xf numFmtId="0" fontId="37" fillId="14" borderId="0" applyNumberFormat="0" applyBorder="0" applyAlignment="0" applyProtection="0"/>
    <xf numFmtId="0" fontId="42" fillId="22" borderId="0" applyNumberFormat="0" applyBorder="0" applyAlignment="0" applyProtection="0"/>
    <xf numFmtId="0" fontId="37" fillId="18" borderId="0" applyNumberFormat="0" applyBorder="0" applyAlignment="0" applyProtection="0"/>
    <xf numFmtId="0" fontId="37" fillId="20" borderId="0" applyNumberFormat="0" applyBorder="0" applyAlignment="0" applyProtection="0"/>
    <xf numFmtId="0" fontId="42" fillId="6" borderId="0" applyNumberFormat="0" applyBorder="0" applyAlignment="0" applyProtection="0"/>
    <xf numFmtId="0" fontId="37" fillId="23" borderId="0" applyNumberFormat="0" applyBorder="0" applyAlignment="0" applyProtection="0"/>
    <xf numFmtId="0" fontId="37" fillId="8" borderId="0" applyNumberFormat="0" applyBorder="0" applyAlignment="0" applyProtection="0"/>
    <xf numFmtId="0" fontId="42" fillId="5"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42" fillId="6" borderId="0" applyNumberFormat="0" applyBorder="0" applyAlignment="0" applyProtection="0"/>
    <xf numFmtId="0" fontId="37" fillId="25" borderId="0" applyNumberFormat="0" applyBorder="0" applyAlignment="0" applyProtection="0"/>
    <xf numFmtId="0" fontId="42"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2" fillId="7" borderId="0" applyNumberFormat="0" applyBorder="0" applyAlignment="0" applyProtection="0"/>
    <xf numFmtId="0" fontId="37" fillId="21" borderId="0" applyNumberFormat="0" applyBorder="0" applyAlignment="0" applyProtection="0"/>
    <xf numFmtId="0" fontId="37" fillId="29" borderId="0" applyNumberFormat="0" applyBorder="0" applyAlignment="0" applyProtection="0"/>
    <xf numFmtId="0" fontId="42" fillId="22" borderId="0" applyNumberFormat="0" applyBorder="0" applyAlignment="0" applyProtection="0"/>
    <xf numFmtId="0" fontId="37" fillId="18" borderId="0" applyNumberFormat="0" applyBorder="0" applyAlignment="0" applyProtection="0"/>
    <xf numFmtId="0" fontId="37" fillId="20" borderId="0" applyNumberFormat="0" applyBorder="0" applyAlignment="0" applyProtection="0"/>
    <xf numFmtId="0" fontId="42" fillId="18" borderId="0" applyNumberFormat="0" applyBorder="0" applyAlignment="0" applyProtection="0"/>
    <xf numFmtId="0" fontId="37" fillId="29" borderId="0" applyNumberFormat="0" applyBorder="0" applyAlignment="0" applyProtection="0"/>
    <xf numFmtId="0" fontId="37" fillId="23" borderId="0" applyNumberFormat="0" applyBorder="0" applyAlignment="0" applyProtection="0"/>
    <xf numFmtId="0" fontId="42" fillId="30" borderId="0" applyNumberFormat="0" applyBorder="0" applyAlignment="0" applyProtection="0"/>
    <xf numFmtId="219" fontId="68" fillId="31" borderId="3">
      <alignment horizontal="center" vertical="center"/>
    </xf>
    <xf numFmtId="0" fontId="14" fillId="32" borderId="0" applyNumberFormat="0" applyFont="0" applyAlignment="0">
      <alignment vertical="top"/>
    </xf>
    <xf numFmtId="0" fontId="17" fillId="32" borderId="0" applyNumberFormat="0" applyFont="0" applyAlignment="0">
      <alignment vertical="top" wrapText="1"/>
    </xf>
    <xf numFmtId="0" fontId="17" fillId="32" borderId="0" applyNumberFormat="0" applyFont="0" applyAlignment="0">
      <alignment vertical="top" wrapText="1"/>
    </xf>
    <xf numFmtId="0" fontId="69" fillId="7" borderId="0" applyNumberFormat="0" applyBorder="0" applyAlignment="0" applyProtection="0"/>
    <xf numFmtId="0" fontId="43" fillId="11" borderId="0" applyNumberFormat="0" applyBorder="0" applyAlignment="0" applyProtection="0"/>
    <xf numFmtId="1" fontId="70" fillId="33" borderId="4" applyNumberFormat="0" applyBorder="0" applyAlignment="0">
      <alignment horizontal="center" vertical="top" wrapText="1"/>
      <protection hidden="1"/>
    </xf>
    <xf numFmtId="220" fontId="71" fillId="0" borderId="0" applyNumberFormat="0" applyFill="0" applyBorder="0" applyAlignment="0" applyProtection="0">
      <alignment horizontal="center"/>
      <protection locked="0"/>
    </xf>
    <xf numFmtId="197" fontId="18" fillId="0" borderId="4" applyNumberFormat="0" applyFill="0" applyBorder="0" applyAlignment="0" applyProtection="0">
      <alignment horizontal="center"/>
    </xf>
    <xf numFmtId="0" fontId="17" fillId="0" borderId="0" applyNumberFormat="0" applyFill="0" applyBorder="0" applyAlignment="0"/>
    <xf numFmtId="0" fontId="17" fillId="0" borderId="0" applyNumberFormat="0" applyFill="0" applyBorder="0" applyAlignment="0"/>
    <xf numFmtId="0" fontId="17" fillId="0" borderId="0" applyNumberFormat="0" applyFill="0" applyBorder="0" applyAlignment="0"/>
    <xf numFmtId="0" fontId="10" fillId="0" borderId="0" applyNumberFormat="0" applyFill="0" applyBorder="0" applyAlignment="0"/>
    <xf numFmtId="0" fontId="10" fillId="0" borderId="0" applyNumberFormat="0" applyFill="0" applyBorder="0" applyAlignment="0"/>
    <xf numFmtId="0" fontId="31" fillId="14" borderId="5" applyNumberFormat="0" applyAlignment="0" applyProtection="0"/>
    <xf numFmtId="0" fontId="132" fillId="3" borderId="5" applyNumberFormat="0" applyAlignment="0" applyProtection="0"/>
    <xf numFmtId="0" fontId="44" fillId="12" borderId="5" applyNumberFormat="0" applyAlignment="0" applyProtection="0"/>
    <xf numFmtId="198" fontId="17" fillId="0" borderId="0" applyFont="0" applyFill="0" applyBorder="0" applyAlignment="0" applyProtection="0"/>
    <xf numFmtId="0" fontId="33" fillId="12" borderId="6" applyNumberFormat="0" applyAlignment="0" applyProtection="0"/>
    <xf numFmtId="0" fontId="33" fillId="34" borderId="7" applyNumberFormat="0" applyAlignment="0" applyProtection="0"/>
    <xf numFmtId="0" fontId="45" fillId="35" borderId="6" applyNumberFormat="0" applyAlignment="0" applyProtection="0"/>
    <xf numFmtId="190" fontId="39" fillId="0" borderId="0" applyBorder="0">
      <alignment horizontal="right"/>
    </xf>
    <xf numFmtId="190" fontId="39" fillId="0" borderId="8" applyAlignment="0">
      <alignment horizontal="right"/>
    </xf>
    <xf numFmtId="43" fontId="10" fillId="0" borderId="0" applyFont="0" applyFill="0" applyBorder="0" applyAlignment="0" applyProtection="0"/>
    <xf numFmtId="41" fontId="10" fillId="0" borderId="0" applyFont="0" applyFill="0" applyBorder="0" applyAlignment="0" applyProtection="0"/>
    <xf numFmtId="38" fontId="46" fillId="0" borderId="0" applyFont="0" applyFill="0" applyBorder="0" applyAlignment="0" applyProtection="0"/>
    <xf numFmtId="41" fontId="17"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177" fontId="11" fillId="0" borderId="0" applyFont="0" applyFill="0" applyBorder="0" applyAlignment="0" applyProtection="0">
      <alignment vertical="center"/>
    </xf>
    <xf numFmtId="4" fontId="73" fillId="0" borderId="9" applyFont="0" applyFill="0" applyBorder="0" applyAlignment="0">
      <alignment horizontal="center" vertical="center"/>
    </xf>
    <xf numFmtId="0" fontId="74" fillId="0" borderId="0" applyFont="0" applyFill="0" applyBorder="0" applyAlignment="0" applyProtection="0">
      <alignment horizontal="right"/>
    </xf>
    <xf numFmtId="43" fontId="17"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21" fillId="0" borderId="0" applyFont="0" applyFill="0" applyBorder="0" applyAlignment="0" applyProtection="0">
      <alignment vertical="top"/>
    </xf>
    <xf numFmtId="43" fontId="10" fillId="0" borderId="0" applyFont="0" applyFill="0" applyBorder="0" applyAlignment="0" applyProtection="0"/>
    <xf numFmtId="0" fontId="74" fillId="0" borderId="0" applyFont="0" applyFill="0" applyBorder="0" applyAlignment="0" applyProtection="0">
      <alignment horizontal="right"/>
    </xf>
    <xf numFmtId="43" fontId="17" fillId="0" borderId="0" applyFont="0" applyFill="0" applyBorder="0" applyAlignment="0" applyProtection="0"/>
    <xf numFmtId="43" fontId="17"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21" fillId="0" borderId="0" applyFont="0" applyFill="0" applyBorder="0" applyAlignment="0" applyProtection="0">
      <alignment vertical="top"/>
    </xf>
    <xf numFmtId="43" fontId="10" fillId="0" borderId="0" applyFont="0" applyFill="0" applyBorder="0" applyAlignment="0" applyProtection="0"/>
    <xf numFmtId="43" fontId="10" fillId="0" borderId="0" applyFont="0" applyFill="0" applyBorder="0" applyAlignment="0" applyProtection="0"/>
    <xf numFmtId="43" fontId="121" fillId="0" borderId="0" applyFont="0" applyFill="0" applyBorder="0" applyAlignment="0" applyProtection="0">
      <alignment vertical="top"/>
    </xf>
    <xf numFmtId="43" fontId="10" fillId="0" borderId="0" applyFont="0" applyFill="0" applyBorder="0" applyAlignment="0" applyProtection="0"/>
    <xf numFmtId="43" fontId="10" fillId="0" borderId="0" applyFont="0" applyFill="0" applyBorder="0" applyAlignment="0" applyProtection="0"/>
    <xf numFmtId="43" fontId="121" fillId="0" borderId="0" applyFont="0" applyFill="0" applyBorder="0" applyAlignment="0" applyProtection="0">
      <alignment vertical="top"/>
    </xf>
    <xf numFmtId="43" fontId="10" fillId="0" borderId="0" applyFont="0" applyFill="0" applyBorder="0" applyAlignment="0" applyProtection="0"/>
    <xf numFmtId="43" fontId="10" fillId="0" borderId="0" applyFont="0" applyFill="0" applyBorder="0" applyAlignment="0" applyProtection="0"/>
    <xf numFmtId="43" fontId="121" fillId="0" borderId="0" applyFont="0" applyFill="0" applyBorder="0" applyAlignment="0" applyProtection="0">
      <alignment vertical="top"/>
    </xf>
    <xf numFmtId="43" fontId="10" fillId="0" borderId="0" applyFont="0" applyFill="0" applyBorder="0" applyAlignment="0" applyProtection="0"/>
    <xf numFmtId="43" fontId="10" fillId="0" borderId="0" applyFont="0" applyFill="0" applyBorder="0" applyAlignment="0" applyProtection="0"/>
    <xf numFmtId="43" fontId="121" fillId="0" borderId="0" applyFont="0" applyFill="0" applyBorder="0" applyAlignment="0" applyProtection="0">
      <alignment vertical="top"/>
    </xf>
    <xf numFmtId="43" fontId="10" fillId="0" borderId="0" applyFont="0" applyFill="0" applyBorder="0" applyAlignment="0" applyProtection="0"/>
    <xf numFmtId="43" fontId="10" fillId="0" borderId="0" applyFont="0" applyFill="0" applyBorder="0" applyAlignment="0" applyProtection="0"/>
    <xf numFmtId="43" fontId="121" fillId="0" borderId="0" applyFont="0" applyFill="0" applyBorder="0" applyAlignment="0" applyProtection="0">
      <alignment vertical="top"/>
    </xf>
    <xf numFmtId="43" fontId="10" fillId="0" borderId="0" applyFont="0" applyFill="0" applyBorder="0" applyAlignment="0" applyProtection="0"/>
    <xf numFmtId="43" fontId="10"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7"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31" fillId="0" borderId="0" applyFont="0" applyFill="0" applyBorder="0" applyAlignment="0" applyProtection="0"/>
    <xf numFmtId="43" fontId="121" fillId="0" borderId="0" applyFont="0" applyFill="0" applyBorder="0" applyAlignment="0" applyProtection="0">
      <alignment vertical="top"/>
    </xf>
    <xf numFmtId="43" fontId="140" fillId="0" borderId="0" applyFont="0" applyFill="0" applyBorder="0" applyAlignment="0" applyProtection="0"/>
    <xf numFmtId="43" fontId="17" fillId="0" borderId="0" applyFont="0" applyFill="0" applyBorder="0" applyAlignment="0" applyProtection="0"/>
    <xf numFmtId="43" fontId="131" fillId="0" borderId="0" applyFont="0" applyFill="0" applyBorder="0" applyAlignment="0" applyProtection="0"/>
    <xf numFmtId="43" fontId="140"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7" fillId="0" borderId="0" applyFont="0" applyFill="0" applyBorder="0" applyAlignment="0" applyProtection="0"/>
    <xf numFmtId="43" fontId="121" fillId="0" borderId="0" applyFont="0" applyFill="0" applyBorder="0" applyAlignment="0" applyProtection="0">
      <alignment vertical="top"/>
    </xf>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7" fillId="0" borderId="0" applyFont="0" applyFill="0" applyBorder="0" applyAlignment="0" applyProtection="0"/>
    <xf numFmtId="43" fontId="121" fillId="0" borderId="0" applyFont="0" applyFill="0" applyBorder="0" applyAlignment="0" applyProtection="0">
      <alignment vertical="top"/>
    </xf>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31" fillId="0" borderId="0" applyFont="0" applyFill="0" applyBorder="0" applyAlignment="0" applyProtection="0"/>
    <xf numFmtId="43" fontId="17"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21" fillId="0" borderId="0" applyFont="0" applyFill="0" applyBorder="0" applyAlignment="0" applyProtection="0">
      <alignment vertical="top"/>
    </xf>
    <xf numFmtId="43" fontId="17" fillId="0" borderId="0" applyFont="0" applyFill="0" applyBorder="0" applyAlignment="0" applyProtection="0"/>
    <xf numFmtId="43" fontId="121" fillId="0" borderId="0" applyFont="0" applyFill="0" applyBorder="0" applyAlignment="0" applyProtection="0">
      <alignment vertical="top"/>
    </xf>
    <xf numFmtId="199" fontId="46" fillId="0" borderId="0" applyFont="0" applyFill="0" applyBorder="0" applyAlignment="0" applyProtection="0"/>
    <xf numFmtId="3" fontId="47" fillId="0" borderId="0" applyFont="0" applyFill="0" applyBorder="0" applyAlignment="0" applyProtection="0"/>
    <xf numFmtId="0" fontId="76" fillId="0" borderId="0"/>
    <xf numFmtId="0" fontId="77" fillId="0" borderId="0"/>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122"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175" fontId="68" fillId="0" borderId="0" applyFont="0" applyFill="0" applyBorder="0" applyAlignment="0" applyProtection="0"/>
    <xf numFmtId="175" fontId="68" fillId="0" borderId="0" applyFont="0" applyFill="0" applyBorder="0" applyAlignment="0" applyProtection="0"/>
    <xf numFmtId="175" fontId="68" fillId="0" borderId="0" applyFont="0" applyFill="0" applyBorder="0" applyAlignment="0" applyProtection="0"/>
    <xf numFmtId="175" fontId="123" fillId="0" borderId="0" applyFont="0" applyFill="0" applyBorder="0" applyAlignment="0" applyProtection="0"/>
    <xf numFmtId="4" fontId="68" fillId="0" borderId="0" applyFont="0" applyFill="0" applyBorder="0" applyAlignment="0" applyProtection="0"/>
    <xf numFmtId="4" fontId="68" fillId="0" borderId="0" applyFont="0" applyFill="0" applyBorder="0" applyAlignment="0" applyProtection="0"/>
    <xf numFmtId="4" fontId="68" fillId="0" borderId="0" applyFont="0" applyFill="0" applyBorder="0" applyAlignment="0" applyProtection="0"/>
    <xf numFmtId="4" fontId="123" fillId="0" borderId="0" applyFont="0" applyFill="0" applyBorder="0" applyAlignment="0" applyProtection="0"/>
    <xf numFmtId="37" fontId="78" fillId="0" borderId="0" applyFill="0" applyBorder="0" applyAlignment="0" applyProtection="0"/>
    <xf numFmtId="0" fontId="79" fillId="0" borderId="0"/>
    <xf numFmtId="0" fontId="79" fillId="0" borderId="0"/>
    <xf numFmtId="0" fontId="79" fillId="0" borderId="0"/>
    <xf numFmtId="0" fontId="124" fillId="0" borderId="0"/>
    <xf numFmtId="0" fontId="80" fillId="0" borderId="0" applyFill="0" applyBorder="0" applyProtection="0"/>
    <xf numFmtId="0" fontId="80" fillId="0" borderId="0" applyFill="0" applyBorder="0" applyProtection="0"/>
    <xf numFmtId="0" fontId="80" fillId="0" borderId="0" applyFill="0" applyBorder="0" applyProtection="0"/>
    <xf numFmtId="0" fontId="125" fillId="0" borderId="0" applyFill="0" applyBorder="0" applyProtection="0"/>
    <xf numFmtId="44" fontId="10" fillId="0" borderId="0" applyFont="0" applyFill="0" applyBorder="0" applyAlignment="0" applyProtection="0"/>
    <xf numFmtId="169" fontId="12" fillId="0" borderId="0" applyFont="0" applyBorder="0" applyAlignment="0">
      <alignment vertical="center"/>
    </xf>
    <xf numFmtId="169" fontId="12" fillId="0" borderId="0" applyFont="0" applyBorder="0" applyAlignment="0">
      <alignment vertical="center"/>
    </xf>
    <xf numFmtId="0" fontId="74" fillId="0" borderId="0" applyFont="0" applyFill="0" applyBorder="0" applyAlignment="0" applyProtection="0">
      <alignment horizontal="right"/>
    </xf>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74" fillId="0" borderId="0" applyFont="0" applyFill="0" applyBorder="0" applyAlignment="0" applyProtection="0">
      <alignment horizontal="right"/>
    </xf>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5" fontId="47" fillId="0" borderId="0" applyFont="0" applyFill="0" applyBorder="0" applyAlignment="0" applyProtection="0"/>
    <xf numFmtId="222" fontId="75" fillId="0" borderId="0">
      <protection locked="0"/>
    </xf>
    <xf numFmtId="222" fontId="75" fillId="0" borderId="0">
      <protection locked="0"/>
    </xf>
    <xf numFmtId="222" fontId="122" fillId="0" borderId="0">
      <protection locked="0"/>
    </xf>
    <xf numFmtId="222" fontId="75" fillId="0" borderId="0">
      <protection locked="0"/>
    </xf>
    <xf numFmtId="0" fontId="47" fillId="0" borderId="0" applyFont="0" applyFill="0" applyBorder="0" applyAlignment="0" applyProtection="0"/>
    <xf numFmtId="15" fontId="39" fillId="0" borderId="0" applyFill="0" applyBorder="0" applyAlignment="0" applyProtection="0"/>
    <xf numFmtId="6" fontId="81" fillId="0" borderId="0">
      <protection locked="0"/>
    </xf>
    <xf numFmtId="0" fontId="74" fillId="0" borderId="0" applyFont="0" applyFill="0" applyBorder="0" applyAlignment="0" applyProtection="0"/>
    <xf numFmtId="6" fontId="81" fillId="0" borderId="0">
      <protection locked="0"/>
    </xf>
    <xf numFmtId="15" fontId="82" fillId="0" borderId="0" applyFont="0" applyFill="0" applyBorder="0" applyAlignment="0" applyProtection="0">
      <alignment horizontal="center"/>
    </xf>
    <xf numFmtId="200" fontId="10" fillId="0" borderId="0" applyFont="0" applyFill="0" applyBorder="0" applyAlignment="0" applyProtection="0">
      <alignment wrapText="1"/>
    </xf>
    <xf numFmtId="200" fontId="10" fillId="0" borderId="0" applyFont="0" applyFill="0" applyBorder="0" applyAlignment="0" applyProtection="0">
      <alignment wrapText="1"/>
    </xf>
    <xf numFmtId="200" fontId="17" fillId="0" borderId="0" applyFont="0" applyFill="0" applyBorder="0" applyAlignment="0" applyProtection="0">
      <alignment wrapText="1"/>
    </xf>
    <xf numFmtId="200" fontId="10" fillId="0" borderId="0" applyFont="0" applyFill="0" applyBorder="0" applyAlignment="0" applyProtection="0">
      <alignment wrapText="1"/>
    </xf>
    <xf numFmtId="200" fontId="10" fillId="0" borderId="0" applyFont="0" applyFill="0" applyBorder="0" applyAlignment="0" applyProtection="0">
      <alignment wrapText="1"/>
    </xf>
    <xf numFmtId="200" fontId="17" fillId="0" borderId="0" applyFont="0" applyFill="0" applyBorder="0" applyAlignment="0" applyProtection="0">
      <alignment wrapText="1"/>
    </xf>
    <xf numFmtId="200" fontId="10" fillId="0" borderId="0" applyFont="0" applyFill="0" applyBorder="0" applyAlignment="0" applyProtection="0">
      <alignment wrapText="1"/>
    </xf>
    <xf numFmtId="200" fontId="10" fillId="0" borderId="0" applyFont="0" applyFill="0" applyBorder="0" applyAlignment="0" applyProtection="0">
      <alignment wrapText="1"/>
    </xf>
    <xf numFmtId="200" fontId="10" fillId="0" borderId="0" applyFont="0" applyFill="0" applyBorder="0" applyAlignment="0" applyProtection="0">
      <alignment wrapText="1"/>
    </xf>
    <xf numFmtId="200" fontId="17" fillId="0" borderId="0" applyFont="0" applyFill="0" applyBorder="0" applyAlignment="0" applyProtection="0">
      <alignment wrapText="1"/>
    </xf>
    <xf numFmtId="201" fontId="14" fillId="36" borderId="0" applyNumberFormat="0" applyBorder="0" applyAlignment="0" applyProtection="0"/>
    <xf numFmtId="16" fontId="40" fillId="0" borderId="0">
      <alignment horizontal="right"/>
    </xf>
    <xf numFmtId="15" fontId="40" fillId="0" borderId="0">
      <alignment horizontal="right"/>
    </xf>
    <xf numFmtId="0" fontId="74" fillId="0" borderId="10" applyNumberFormat="0" applyFont="0" applyFill="0" applyAlignment="0" applyProtection="0"/>
    <xf numFmtId="196" fontId="40" fillId="0" borderId="0" applyFont="0" applyFill="0" applyBorder="0" applyAlignment="0" applyProtection="0"/>
    <xf numFmtId="196" fontId="40" fillId="0" borderId="0" applyFont="0" applyFill="0" applyBorder="0" applyAlignment="0" applyProtection="0"/>
    <xf numFmtId="223" fontId="17" fillId="0" borderId="0" applyFont="0" applyFill="0" applyBorder="0" applyAlignment="0" applyProtection="0"/>
    <xf numFmtId="223" fontId="17" fillId="0" borderId="0" applyFont="0" applyFill="0" applyBorder="0" applyAlignment="0" applyProtection="0"/>
    <xf numFmtId="223" fontId="17" fillId="0" borderId="0" applyFont="0" applyFill="0" applyBorder="0" applyAlignment="0" applyProtection="0"/>
    <xf numFmtId="223" fontId="10" fillId="0" borderId="0" applyFont="0" applyFill="0" applyBorder="0" applyAlignment="0" applyProtection="0"/>
    <xf numFmtId="223" fontId="10" fillId="0" borderId="0" applyFont="0" applyFill="0" applyBorder="0" applyAlignment="0" applyProtection="0"/>
    <xf numFmtId="0" fontId="35" fillId="0" borderId="0" applyNumberFormat="0" applyFill="0" applyBorder="0" applyAlignment="0" applyProtection="0"/>
    <xf numFmtId="0" fontId="48" fillId="0" borderId="0" applyNumberFormat="0" applyFill="0" applyBorder="0" applyAlignment="0" applyProtection="0"/>
    <xf numFmtId="202" fontId="17" fillId="0" borderId="0" applyFont="0" applyFill="0" applyBorder="0" applyAlignment="0" applyProtection="0"/>
    <xf numFmtId="1" fontId="83" fillId="37" borderId="11" applyNumberFormat="0" applyBorder="0" applyAlignment="0">
      <alignment horizontal="centerContinuous" vertical="center"/>
      <protection locked="0"/>
    </xf>
    <xf numFmtId="2" fontId="47" fillId="0" borderId="0" applyFont="0" applyFill="0" applyBorder="0" applyAlignment="0" applyProtection="0"/>
    <xf numFmtId="224" fontId="17" fillId="0" borderId="0">
      <protection locked="0"/>
    </xf>
    <xf numFmtId="224" fontId="17" fillId="0" borderId="0">
      <protection locked="0"/>
    </xf>
    <xf numFmtId="224" fontId="10" fillId="0" borderId="0">
      <protection locked="0"/>
    </xf>
    <xf numFmtId="224" fontId="10" fillId="0" borderId="0">
      <protection locked="0"/>
    </xf>
    <xf numFmtId="224" fontId="17" fillId="0" borderId="0">
      <protection locked="0"/>
    </xf>
    <xf numFmtId="0" fontId="84" fillId="0" borderId="0"/>
    <xf numFmtId="0" fontId="85" fillId="0" borderId="0" applyFill="0" applyBorder="0" applyProtection="0">
      <alignment horizontal="left"/>
    </xf>
    <xf numFmtId="201" fontId="49" fillId="0" borderId="0" applyNumberFormat="0" applyFill="0" applyBorder="0" applyAlignment="0" applyProtection="0"/>
    <xf numFmtId="225" fontId="25" fillId="0" borderId="0">
      <alignment vertical="center"/>
    </xf>
    <xf numFmtId="0" fontId="27" fillId="10" borderId="0" applyNumberFormat="0" applyBorder="0" applyAlignment="0" applyProtection="0"/>
    <xf numFmtId="0" fontId="50" fillId="10" borderId="0" applyNumberFormat="0" applyBorder="0" applyAlignment="0" applyProtection="0"/>
    <xf numFmtId="38" fontId="40" fillId="38" borderId="0" applyNumberFormat="0" applyBorder="0" applyAlignment="0" applyProtection="0"/>
    <xf numFmtId="38" fontId="40" fillId="38" borderId="0" applyNumberFormat="0" applyBorder="0" applyAlignment="0" applyProtection="0"/>
    <xf numFmtId="0" fontId="74" fillId="0" borderId="0" applyFont="0" applyFill="0" applyBorder="0" applyAlignment="0" applyProtection="0">
      <alignment horizontal="right"/>
    </xf>
    <xf numFmtId="0" fontId="86" fillId="0" borderId="0" applyNumberFormat="0" applyFill="0" applyBorder="0" applyAlignment="0" applyProtection="0"/>
    <xf numFmtId="0" fontId="87" fillId="33" borderId="0" applyNumberFormat="0" applyBorder="0" applyAlignment="0">
      <protection hidden="1"/>
    </xf>
    <xf numFmtId="0" fontId="52" fillId="0" borderId="0" applyNumberFormat="0" applyFont="0" applyFill="0" applyAlignment="0" applyProtection="0"/>
    <xf numFmtId="0" fontId="133" fillId="0" borderId="12" applyNumberFormat="0" applyFill="0" applyAlignment="0" applyProtection="0"/>
    <xf numFmtId="0" fontId="52" fillId="0" borderId="0" applyNumberFormat="0" applyFont="0" applyFill="0" applyAlignment="0" applyProtection="0"/>
    <xf numFmtId="0" fontId="88" fillId="0" borderId="13" applyNumberFormat="0" applyFill="0" applyAlignment="0" applyProtection="0"/>
    <xf numFmtId="0" fontId="51" fillId="0" borderId="14" applyNumberFormat="0" applyFill="0" applyAlignment="0" applyProtection="0"/>
    <xf numFmtId="0" fontId="54" fillId="0" borderId="0" applyNumberFormat="0" applyFont="0" applyFill="0" applyAlignment="0" applyProtection="0"/>
    <xf numFmtId="0" fontId="134" fillId="0" borderId="15" applyNumberFormat="0" applyFill="0" applyAlignment="0" applyProtection="0"/>
    <xf numFmtId="0" fontId="54" fillId="0" borderId="0" applyNumberFormat="0" applyFont="0" applyFill="0" applyAlignment="0" applyProtection="0"/>
    <xf numFmtId="0" fontId="89" fillId="0" borderId="15" applyNumberFormat="0" applyFill="0" applyAlignment="0" applyProtection="0"/>
    <xf numFmtId="0" fontId="53" fillId="0" borderId="14" applyNumberFormat="0" applyFill="0" applyAlignment="0" applyProtection="0"/>
    <xf numFmtId="0" fontId="90" fillId="0" borderId="16" applyNumberFormat="0" applyFill="0" applyAlignment="0" applyProtection="0"/>
    <xf numFmtId="0" fontId="135" fillId="0" borderId="17" applyNumberFormat="0" applyFill="0" applyAlignment="0" applyProtection="0"/>
    <xf numFmtId="0" fontId="55" fillId="0" borderId="18" applyNumberFormat="0" applyFill="0" applyAlignment="0" applyProtection="0"/>
    <xf numFmtId="0" fontId="90" fillId="0" borderId="0" applyNumberFormat="0" applyFill="0" applyBorder="0" applyAlignment="0" applyProtection="0"/>
    <xf numFmtId="0" fontId="135" fillId="0" borderId="0" applyNumberFormat="0" applyFill="0" applyBorder="0" applyAlignment="0" applyProtection="0"/>
    <xf numFmtId="0" fontId="55" fillId="0" borderId="0" applyNumberFormat="0" applyFill="0" applyBorder="0" applyAlignment="0" applyProtection="0"/>
    <xf numFmtId="226" fontId="17" fillId="0" borderId="0">
      <protection locked="0"/>
    </xf>
    <xf numFmtId="226" fontId="17" fillId="0" borderId="0">
      <protection locked="0"/>
    </xf>
    <xf numFmtId="226" fontId="17" fillId="0" borderId="0">
      <protection locked="0"/>
    </xf>
    <xf numFmtId="226" fontId="10" fillId="0" borderId="0">
      <protection locked="0"/>
    </xf>
    <xf numFmtId="226" fontId="10" fillId="0" borderId="0">
      <protection locked="0"/>
    </xf>
    <xf numFmtId="226" fontId="17" fillId="0" borderId="0">
      <protection locked="0"/>
    </xf>
    <xf numFmtId="226" fontId="17" fillId="0" borderId="0">
      <protection locked="0"/>
    </xf>
    <xf numFmtId="226" fontId="17" fillId="0" borderId="0">
      <protection locked="0"/>
    </xf>
    <xf numFmtId="226" fontId="10" fillId="0" borderId="0">
      <protection locked="0"/>
    </xf>
    <xf numFmtId="226" fontId="10" fillId="0" borderId="0">
      <protection locked="0"/>
    </xf>
    <xf numFmtId="1" fontId="91" fillId="0" borderId="0" applyFill="0" applyBorder="0" applyProtection="0">
      <alignment horizontal="center"/>
    </xf>
    <xf numFmtId="1" fontId="91" fillId="0" borderId="0" applyFill="0" applyBorder="0">
      <alignment horizontal="center"/>
    </xf>
    <xf numFmtId="0" fontId="49" fillId="0" borderId="19" applyNumberFormat="0" applyFill="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10" fontId="40" fillId="39" borderId="20" applyNumberFormat="0" applyBorder="0" applyAlignment="0" applyProtection="0"/>
    <xf numFmtId="10" fontId="40" fillId="39" borderId="20" applyNumberFormat="0" applyBorder="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203" fontId="49" fillId="0" borderId="20">
      <protection locked="0"/>
    </xf>
    <xf numFmtId="0" fontId="136" fillId="2" borderId="5" applyNumberFormat="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0" fontId="29" fillId="5" borderId="5" applyNumberFormat="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0" fontId="57" fillId="5" borderId="5" applyNumberFormat="0" applyAlignment="0" applyProtection="0"/>
    <xf numFmtId="10" fontId="40" fillId="39" borderId="0">
      <protection locked="0"/>
    </xf>
    <xf numFmtId="10" fontId="40" fillId="39" borderId="0">
      <protection locked="0"/>
    </xf>
    <xf numFmtId="0" fontId="22" fillId="40" borderId="0" applyNumberFormat="0" applyBorder="0" applyAlignment="0"/>
    <xf numFmtId="0" fontId="32" fillId="0" borderId="21" applyNumberFormat="0" applyFill="0" applyAlignment="0" applyProtection="0"/>
    <xf numFmtId="0" fontId="137" fillId="0" borderId="22" applyNumberFormat="0" applyFill="0" applyAlignment="0" applyProtection="0"/>
    <xf numFmtId="0" fontId="58" fillId="0" borderId="21" applyNumberFormat="0" applyFill="0" applyAlignment="0" applyProtection="0"/>
    <xf numFmtId="220" fontId="40" fillId="0" borderId="0" applyNumberFormat="0" applyFont="0" applyFill="0" applyBorder="0" applyAlignment="0">
      <protection hidden="1"/>
    </xf>
    <xf numFmtId="220" fontId="40" fillId="0" borderId="0" applyNumberFormat="0" applyFont="0" applyFill="0" applyBorder="0" applyAlignment="0">
      <protection hidden="1"/>
    </xf>
    <xf numFmtId="227" fontId="17" fillId="0" borderId="0" applyFont="0" applyFill="0" applyBorder="0" applyAlignment="0" applyProtection="0"/>
    <xf numFmtId="0" fontId="17" fillId="0" borderId="0" applyFont="0" applyFill="0" applyBorder="0" applyAlignment="0" applyProtection="0"/>
    <xf numFmtId="228" fontId="17" fillId="0" borderId="0" applyFont="0" applyFill="0" applyBorder="0" applyAlignment="0" applyProtection="0"/>
    <xf numFmtId="229" fontId="17" fillId="0" borderId="0" applyFont="0" applyFill="0" applyBorder="0" applyAlignment="0" applyProtection="0"/>
    <xf numFmtId="230" fontId="17" fillId="0" borderId="0" applyFont="0" applyFill="0" applyBorder="0" applyAlignment="0" applyProtection="0"/>
    <xf numFmtId="231" fontId="17" fillId="0" borderId="0" applyFont="0" applyFill="0" applyBorder="0" applyAlignment="0" applyProtection="0"/>
    <xf numFmtId="208" fontId="40" fillId="39" borderId="0">
      <alignment horizontal="center"/>
    </xf>
    <xf numFmtId="208" fontId="40" fillId="39" borderId="0">
      <alignment horizontal="center"/>
    </xf>
    <xf numFmtId="0" fontId="74" fillId="0" borderId="0" applyFont="0" applyFill="0" applyBorder="0" applyAlignment="0" applyProtection="0">
      <alignment horizontal="right"/>
    </xf>
    <xf numFmtId="0" fontId="28" fillId="2" borderId="0" applyNumberFormat="0" applyBorder="0" applyAlignment="0" applyProtection="0"/>
    <xf numFmtId="0" fontId="138" fillId="2" borderId="0" applyNumberFormat="0" applyBorder="0" applyAlignment="0" applyProtection="0"/>
    <xf numFmtId="0" fontId="59" fillId="2" borderId="0" applyNumberFormat="0" applyBorder="0" applyAlignment="0" applyProtection="0"/>
    <xf numFmtId="225" fontId="25" fillId="0" borderId="0" applyAlignment="0">
      <alignment vertical="center"/>
    </xf>
    <xf numFmtId="37" fontId="92" fillId="0" borderId="0"/>
    <xf numFmtId="37" fontId="92" fillId="0" borderId="0"/>
    <xf numFmtId="37" fontId="92" fillId="0" borderId="0"/>
    <xf numFmtId="37" fontId="126" fillId="0" borderId="0"/>
    <xf numFmtId="232" fontId="68" fillId="0" borderId="0"/>
    <xf numFmtId="0" fontId="17" fillId="0" borderId="0"/>
    <xf numFmtId="0" fontId="17" fillId="0" borderId="0"/>
    <xf numFmtId="0" fontId="17" fillId="0" borderId="0"/>
    <xf numFmtId="0" fontId="17" fillId="0" borderId="0"/>
    <xf numFmtId="164" fontId="11" fillId="0" borderId="0"/>
    <xf numFmtId="0" fontId="17" fillId="0" borderId="0"/>
    <xf numFmtId="164" fontId="11" fillId="0" borderId="0"/>
    <xf numFmtId="0" fontId="17" fillId="0" borderId="0"/>
    <xf numFmtId="164" fontId="11" fillId="0" borderId="0"/>
    <xf numFmtId="0" fontId="17" fillId="0" borderId="0"/>
    <xf numFmtId="164" fontId="11" fillId="0" borderId="0"/>
    <xf numFmtId="0" fontId="17" fillId="0" borderId="0"/>
    <xf numFmtId="164" fontId="11" fillId="0" borderId="0"/>
    <xf numFmtId="0" fontId="17" fillId="0" borderId="0"/>
    <xf numFmtId="164" fontId="11" fillId="0" borderId="0"/>
    <xf numFmtId="0" fontId="17" fillId="0" borderId="0"/>
    <xf numFmtId="164" fontId="11" fillId="0" borderId="0"/>
    <xf numFmtId="0" fontId="17" fillId="0" borderId="0"/>
    <xf numFmtId="0" fontId="141" fillId="0" borderId="0"/>
    <xf numFmtId="0" fontId="141" fillId="0" borderId="0"/>
    <xf numFmtId="164" fontId="11" fillId="0" borderId="0"/>
    <xf numFmtId="0" fontId="10" fillId="0" borderId="0"/>
    <xf numFmtId="0" fontId="17" fillId="0" borderId="0"/>
    <xf numFmtId="0" fontId="10" fillId="0" borderId="0"/>
    <xf numFmtId="0" fontId="10" fillId="0" borderId="0"/>
    <xf numFmtId="0" fontId="10" fillId="0" borderId="0"/>
    <xf numFmtId="0" fontId="17" fillId="0" borderId="0"/>
    <xf numFmtId="0" fontId="10" fillId="0" borderId="0"/>
    <xf numFmtId="0" fontId="17" fillId="0" borderId="0"/>
    <xf numFmtId="0" fontId="17" fillId="0" borderId="0"/>
    <xf numFmtId="0" fontId="141" fillId="0" borderId="0"/>
    <xf numFmtId="0" fontId="141" fillId="0" borderId="0"/>
    <xf numFmtId="0" fontId="17" fillId="0" borderId="0"/>
    <xf numFmtId="0" fontId="17" fillId="0" borderId="0"/>
    <xf numFmtId="0" fontId="38" fillId="0" borderId="0"/>
    <xf numFmtId="0" fontId="38" fillId="0" borderId="0"/>
    <xf numFmtId="175" fontId="11" fillId="0" borderId="0"/>
    <xf numFmtId="0" fontId="127" fillId="0" borderId="0"/>
    <xf numFmtId="0" fontId="127" fillId="0" borderId="0"/>
    <xf numFmtId="0" fontId="127" fillId="0" borderId="0"/>
    <xf numFmtId="0" fontId="10" fillId="0" borderId="0"/>
    <xf numFmtId="0" fontId="10" fillId="0" borderId="0"/>
    <xf numFmtId="0" fontId="127" fillId="0" borderId="0"/>
    <xf numFmtId="164" fontId="11" fillId="0" borderId="0"/>
    <xf numFmtId="0" fontId="127" fillId="0" borderId="0"/>
    <xf numFmtId="164" fontId="11" fillId="0" borderId="0"/>
    <xf numFmtId="0" fontId="127" fillId="0" borderId="0"/>
    <xf numFmtId="0" fontId="60" fillId="0" borderId="0"/>
    <xf numFmtId="0" fontId="38" fillId="0" borderId="0"/>
    <xf numFmtId="0" fontId="38" fillId="0" borderId="0"/>
    <xf numFmtId="0" fontId="121" fillId="0" borderId="0">
      <alignment vertical="top"/>
    </xf>
    <xf numFmtId="0" fontId="141" fillId="0" borderId="0"/>
    <xf numFmtId="0" fontId="127" fillId="0" borderId="0"/>
    <xf numFmtId="0" fontId="141" fillId="0" borderId="0"/>
    <xf numFmtId="0" fontId="127" fillId="0" borderId="0"/>
    <xf numFmtId="0" fontId="141" fillId="0" borderId="0"/>
    <xf numFmtId="0" fontId="127" fillId="0" borderId="0"/>
    <xf numFmtId="0" fontId="17" fillId="0" borderId="0"/>
    <xf numFmtId="0" fontId="17" fillId="0" borderId="0"/>
    <xf numFmtId="0" fontId="141" fillId="0" borderId="0"/>
    <xf numFmtId="0" fontId="127" fillId="0" borderId="0"/>
    <xf numFmtId="0" fontId="141" fillId="0" borderId="0"/>
    <xf numFmtId="0" fontId="127" fillId="0" borderId="0"/>
    <xf numFmtId="0" fontId="141" fillId="0" borderId="0"/>
    <xf numFmtId="0" fontId="127" fillId="0" borderId="0"/>
    <xf numFmtId="0" fontId="141" fillId="0" borderId="0"/>
    <xf numFmtId="0" fontId="127" fillId="0" borderId="0"/>
    <xf numFmtId="0" fontId="141" fillId="0" borderId="0"/>
    <xf numFmtId="0" fontId="127" fillId="0" borderId="0"/>
    <xf numFmtId="0" fontId="141" fillId="0" borderId="0"/>
    <xf numFmtId="0" fontId="17" fillId="0" borderId="0"/>
    <xf numFmtId="0" fontId="38" fillId="0" borderId="0"/>
    <xf numFmtId="0" fontId="38" fillId="0" borderId="0"/>
    <xf numFmtId="0" fontId="141" fillId="0" borderId="0"/>
    <xf numFmtId="0" fontId="141" fillId="0" borderId="0"/>
    <xf numFmtId="0" fontId="127" fillId="0" borderId="0"/>
    <xf numFmtId="0" fontId="127" fillId="0" borderId="0"/>
    <xf numFmtId="0" fontId="127" fillId="0" borderId="0"/>
    <xf numFmtId="0" fontId="10" fillId="0" borderId="0"/>
    <xf numFmtId="0" fontId="127" fillId="0" borderId="0"/>
    <xf numFmtId="0" fontId="10" fillId="0" borderId="0"/>
    <xf numFmtId="0" fontId="10" fillId="0" borderId="0"/>
    <xf numFmtId="0" fontId="10" fillId="0" borderId="0"/>
    <xf numFmtId="0" fontId="10" fillId="0" borderId="0"/>
    <xf numFmtId="0" fontId="10" fillId="0" borderId="0"/>
    <xf numFmtId="0" fontId="17" fillId="0" borderId="0"/>
    <xf numFmtId="0" fontId="38" fillId="0" borderId="0"/>
    <xf numFmtId="0" fontId="38" fillId="0" borderId="0"/>
    <xf numFmtId="0" fontId="10" fillId="0" borderId="0"/>
    <xf numFmtId="0" fontId="10" fillId="0" borderId="0"/>
    <xf numFmtId="0" fontId="10" fillId="0" borderId="0"/>
    <xf numFmtId="0" fontId="10"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7" fillId="0" borderId="0"/>
    <xf numFmtId="0" fontId="38" fillId="0" borderId="0"/>
    <xf numFmtId="0" fontId="38"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27" fillId="0" borderId="0"/>
    <xf numFmtId="0" fontId="10" fillId="0" borderId="0"/>
    <xf numFmtId="0" fontId="10" fillId="0" borderId="0"/>
    <xf numFmtId="0" fontId="17" fillId="0" borderId="0"/>
    <xf numFmtId="0" fontId="38" fillId="0" borderId="0"/>
    <xf numFmtId="0" fontId="3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38" fillId="0" borderId="0"/>
    <xf numFmtId="0" fontId="38" fillId="0" borderId="0"/>
    <xf numFmtId="0" fontId="17" fillId="0" borderId="0"/>
    <xf numFmtId="0" fontId="38" fillId="0" borderId="0"/>
    <xf numFmtId="0" fontId="38" fillId="0" borderId="0"/>
    <xf numFmtId="220" fontId="39" fillId="0" borderId="0" applyNumberFormat="0" applyFill="0" applyBorder="0" applyAlignment="0" applyProtection="0"/>
    <xf numFmtId="164" fontId="11" fillId="0" borderId="0"/>
    <xf numFmtId="3" fontId="10" fillId="0" borderId="0"/>
    <xf numFmtId="164" fontId="11" fillId="0" borderId="0"/>
    <xf numFmtId="0" fontId="10" fillId="0" borderId="0"/>
    <xf numFmtId="0" fontId="10" fillId="0" borderId="0"/>
    <xf numFmtId="0" fontId="93" fillId="0" borderId="0"/>
    <xf numFmtId="0" fontId="17" fillId="9" borderId="23" applyNumberFormat="0" applyFont="0" applyAlignment="0" applyProtection="0"/>
    <xf numFmtId="0" fontId="121" fillId="9" borderId="23" applyNumberFormat="0" applyFont="0" applyAlignment="0" applyProtection="0"/>
    <xf numFmtId="0" fontId="17" fillId="9" borderId="23" applyNumberFormat="0" applyFont="0" applyAlignment="0" applyProtection="0"/>
    <xf numFmtId="0" fontId="10" fillId="9" borderId="23" applyNumberFormat="0" applyFont="0" applyAlignment="0" applyProtection="0"/>
    <xf numFmtId="0" fontId="10" fillId="9" borderId="23" applyNumberFormat="0" applyFont="0" applyAlignment="0" applyProtection="0"/>
    <xf numFmtId="0" fontId="17" fillId="9" borderId="23" applyNumberFormat="0" applyFont="0" applyAlignment="0" applyProtection="0"/>
    <xf numFmtId="0" fontId="17" fillId="9" borderId="5" applyNumberFormat="0" applyFont="0" applyAlignment="0" applyProtection="0"/>
    <xf numFmtId="41" fontId="94" fillId="0" borderId="0" applyFont="0" applyFill="0" applyBorder="0" applyAlignment="0" applyProtection="0"/>
    <xf numFmtId="0" fontId="30" fillId="14" borderId="24" applyNumberFormat="0" applyAlignment="0" applyProtection="0"/>
    <xf numFmtId="0" fontId="129" fillId="3" borderId="25" applyNumberFormat="0" applyAlignment="0" applyProtection="0"/>
    <xf numFmtId="0" fontId="61" fillId="12" borderId="24" applyNumberFormat="0" applyAlignment="0" applyProtection="0"/>
    <xf numFmtId="233" fontId="17" fillId="0" borderId="0">
      <protection hidden="1"/>
    </xf>
    <xf numFmtId="233" fontId="17" fillId="0" borderId="0">
      <protection hidden="1"/>
    </xf>
    <xf numFmtId="1" fontId="95" fillId="0" borderId="0" applyProtection="0">
      <alignment horizontal="right" vertical="center"/>
    </xf>
    <xf numFmtId="166" fontId="10"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234" fontId="75" fillId="0" borderId="0">
      <protection locked="0"/>
    </xf>
    <xf numFmtId="234" fontId="75" fillId="0" borderId="0">
      <protection locked="0"/>
    </xf>
    <xf numFmtId="234" fontId="75" fillId="0" borderId="0">
      <protection locked="0"/>
    </xf>
    <xf numFmtId="234" fontId="122" fillId="0" borderId="0">
      <protection locked="0"/>
    </xf>
    <xf numFmtId="0" fontId="96" fillId="0" borderId="0" applyNumberFormat="0" applyFill="0" applyBorder="0" applyAlignment="0" applyProtection="0"/>
    <xf numFmtId="235" fontId="17" fillId="0" borderId="0"/>
    <xf numFmtId="235" fontId="17" fillId="0" borderId="0"/>
    <xf numFmtId="236" fontId="14" fillId="0" borderId="0"/>
    <xf numFmtId="237" fontId="97" fillId="38" borderId="0" applyBorder="0" applyAlignment="0">
      <protection hidden="1"/>
    </xf>
    <xf numFmtId="1" fontId="97" fillId="38" borderId="0">
      <alignment horizontal="center"/>
    </xf>
    <xf numFmtId="3" fontId="98" fillId="0" borderId="26" applyBorder="0">
      <alignment horizontal="right" wrapText="1"/>
    </xf>
    <xf numFmtId="4" fontId="98" fillId="0" borderId="27" applyBorder="0">
      <alignment horizontal="right" wrapText="1"/>
    </xf>
    <xf numFmtId="0" fontId="99" fillId="0" borderId="0">
      <alignment horizontal="left" vertical="center"/>
    </xf>
    <xf numFmtId="4" fontId="17" fillId="41" borderId="20" applyNumberFormat="0" applyProtection="0">
      <alignment vertical="center"/>
    </xf>
    <xf numFmtId="4" fontId="17" fillId="41" borderId="20" applyNumberFormat="0" applyProtection="0">
      <alignment vertical="center"/>
    </xf>
    <xf numFmtId="4" fontId="100" fillId="42" borderId="0" applyNumberFormat="0" applyProtection="0">
      <alignment horizontal="left" vertical="center" indent="1"/>
    </xf>
    <xf numFmtId="4" fontId="101" fillId="43" borderId="0" applyNumberFormat="0" applyProtection="0">
      <alignment vertical="center"/>
    </xf>
    <xf numFmtId="4" fontId="17" fillId="0" borderId="20" applyNumberFormat="0" applyProtection="0">
      <alignment horizontal="right" vertical="center"/>
    </xf>
    <xf numFmtId="4" fontId="17" fillId="0" borderId="20" applyNumberFormat="0" applyProtection="0">
      <alignment horizontal="right" vertical="center"/>
    </xf>
    <xf numFmtId="4" fontId="72" fillId="44" borderId="20" applyNumberFormat="0" applyProtection="0">
      <alignment horizontal="right" vertical="center"/>
    </xf>
    <xf numFmtId="4" fontId="72" fillId="44" borderId="20" applyNumberFormat="0" applyProtection="0">
      <alignment horizontal="right" vertical="center"/>
    </xf>
    <xf numFmtId="4" fontId="17" fillId="45" borderId="0" applyNumberFormat="0" applyProtection="0">
      <alignment horizontal="left" vertical="center"/>
    </xf>
    <xf numFmtId="4" fontId="17" fillId="45" borderId="0" applyNumberFormat="0" applyProtection="0">
      <alignment horizontal="left" vertical="center"/>
    </xf>
    <xf numFmtId="0" fontId="102" fillId="46" borderId="0"/>
    <xf numFmtId="0" fontId="46" fillId="47" borderId="0" applyNumberFormat="0" applyFont="0" applyBorder="0" applyAlignment="0" applyProtection="0"/>
    <xf numFmtId="0" fontId="46" fillId="48" borderId="0" applyNumberFormat="0" applyFont="0" applyBorder="0" applyAlignment="0" applyProtection="0"/>
    <xf numFmtId="0" fontId="46" fillId="1" borderId="0" applyNumberFormat="0" applyFont="0" applyBorder="0" applyAlignment="0" applyProtection="0"/>
    <xf numFmtId="204" fontId="46" fillId="0" borderId="0" applyFont="0" applyFill="0" applyBorder="0" applyAlignment="0" applyProtection="0"/>
    <xf numFmtId="205" fontId="46" fillId="0" borderId="0" applyFont="0" applyFill="0" applyBorder="0" applyAlignment="0" applyProtection="0"/>
    <xf numFmtId="206" fontId="46" fillId="0" borderId="0" applyFont="0" applyFill="0" applyBorder="0" applyAlignment="0" applyProtection="0"/>
    <xf numFmtId="1" fontId="68" fillId="0" borderId="0" applyBorder="0">
      <alignment horizontal="left" vertical="top" wrapText="1"/>
    </xf>
    <xf numFmtId="1" fontId="68" fillId="0" borderId="0" applyBorder="0">
      <alignment horizontal="left" vertical="top" wrapText="1"/>
    </xf>
    <xf numFmtId="1" fontId="68" fillId="0" borderId="0" applyBorder="0">
      <alignment horizontal="left" vertical="top" wrapText="1"/>
    </xf>
    <xf numFmtId="1" fontId="123" fillId="0" borderId="0" applyBorder="0">
      <alignment horizontal="left" vertical="top" wrapText="1"/>
    </xf>
    <xf numFmtId="0" fontId="72" fillId="0" borderId="0">
      <alignment vertical="top"/>
    </xf>
    <xf numFmtId="0" fontId="72" fillId="0" borderId="0">
      <alignment vertical="top"/>
    </xf>
    <xf numFmtId="0" fontId="72" fillId="0" borderId="0">
      <alignment vertical="top"/>
    </xf>
    <xf numFmtId="0" fontId="121" fillId="0" borderId="0">
      <alignment vertical="top"/>
    </xf>
    <xf numFmtId="0" fontId="20" fillId="49" borderId="28" applyNumberFormat="0" applyProtection="0">
      <alignment horizontal="center" wrapText="1"/>
    </xf>
    <xf numFmtId="0" fontId="14" fillId="49" borderId="28" applyNumberFormat="0" applyProtection="0">
      <alignment horizontal="center" wrapText="1"/>
    </xf>
    <xf numFmtId="0" fontId="14" fillId="49" borderId="28" applyNumberFormat="0" applyProtection="0">
      <alignment horizontal="center" wrapText="1"/>
    </xf>
    <xf numFmtId="0" fontId="20" fillId="49" borderId="28" applyNumberFormat="0" applyProtection="0">
      <alignment horizontal="center" wrapText="1"/>
    </xf>
    <xf numFmtId="0" fontId="14" fillId="49" borderId="28" applyNumberFormat="0" applyProtection="0">
      <alignment horizontal="center" wrapText="1"/>
    </xf>
    <xf numFmtId="0" fontId="20" fillId="49" borderId="29" applyNumberFormat="0" applyAlignment="0" applyProtection="0">
      <alignment wrapText="1"/>
    </xf>
    <xf numFmtId="0" fontId="14" fillId="49" borderId="29" applyNumberFormat="0" applyAlignment="0" applyProtection="0">
      <alignment wrapText="1"/>
    </xf>
    <xf numFmtId="0" fontId="14" fillId="49" borderId="29" applyNumberFormat="0" applyAlignment="0" applyProtection="0">
      <alignment wrapText="1"/>
    </xf>
    <xf numFmtId="0" fontId="20" fillId="49" borderId="29" applyNumberFormat="0" applyAlignment="0" applyProtection="0">
      <alignment wrapText="1"/>
    </xf>
    <xf numFmtId="0" fontId="14" fillId="49" borderId="29" applyNumberFormat="0" applyAlignment="0" applyProtection="0">
      <alignment wrapText="1"/>
    </xf>
    <xf numFmtId="0" fontId="10" fillId="50" borderId="0" applyNumberFormat="0" applyBorder="0">
      <alignment horizontal="center" wrapText="1"/>
    </xf>
    <xf numFmtId="0" fontId="10" fillId="50" borderId="0" applyNumberFormat="0" applyBorder="0">
      <alignment horizontal="center" wrapText="1"/>
    </xf>
    <xf numFmtId="0" fontId="17" fillId="50" borderId="0" applyNumberFormat="0" applyBorder="0">
      <alignment horizontal="center" wrapText="1"/>
    </xf>
    <xf numFmtId="0" fontId="10" fillId="50" borderId="0" applyNumberFormat="0" applyBorder="0">
      <alignment horizontal="center" wrapText="1"/>
    </xf>
    <xf numFmtId="0" fontId="10" fillId="50" borderId="0" applyNumberFormat="0" applyBorder="0">
      <alignment horizontal="center" wrapText="1"/>
    </xf>
    <xf numFmtId="0" fontId="17" fillId="50" borderId="0" applyNumberFormat="0" applyBorder="0">
      <alignment horizontal="center" wrapText="1"/>
    </xf>
    <xf numFmtId="0" fontId="10" fillId="50" borderId="0" applyNumberFormat="0" applyBorder="0">
      <alignment horizontal="center" wrapText="1"/>
    </xf>
    <xf numFmtId="0" fontId="10" fillId="50" borderId="0" applyNumberFormat="0" applyBorder="0">
      <alignment horizontal="center" wrapText="1"/>
    </xf>
    <xf numFmtId="0" fontId="10" fillId="50" borderId="0" applyNumberFormat="0" applyBorder="0">
      <alignment horizontal="center" wrapText="1"/>
    </xf>
    <xf numFmtId="0" fontId="17" fillId="50" borderId="0" applyNumberFormat="0" applyBorder="0">
      <alignment horizontal="center" wrapText="1"/>
    </xf>
    <xf numFmtId="0" fontId="10" fillId="50" borderId="0" applyNumberFormat="0" applyBorder="0">
      <alignment wrapText="1"/>
    </xf>
    <xf numFmtId="0" fontId="10" fillId="50" borderId="0" applyNumberFormat="0" applyBorder="0">
      <alignment wrapText="1"/>
    </xf>
    <xf numFmtId="0" fontId="17" fillId="50" borderId="0" applyNumberFormat="0" applyBorder="0">
      <alignment wrapText="1"/>
    </xf>
    <xf numFmtId="0" fontId="10" fillId="50" borderId="0" applyNumberFormat="0" applyBorder="0">
      <alignment wrapText="1"/>
    </xf>
    <xf numFmtId="0" fontId="10" fillId="50" borderId="0" applyNumberFormat="0" applyBorder="0">
      <alignment wrapText="1"/>
    </xf>
    <xf numFmtId="0" fontId="17" fillId="50" borderId="0" applyNumberFormat="0" applyBorder="0">
      <alignment wrapText="1"/>
    </xf>
    <xf numFmtId="0" fontId="10" fillId="50" borderId="0" applyNumberFormat="0" applyBorder="0">
      <alignment wrapText="1"/>
    </xf>
    <xf numFmtId="0" fontId="10" fillId="50" borderId="0" applyNumberFormat="0" applyBorder="0">
      <alignment wrapText="1"/>
    </xf>
    <xf numFmtId="0" fontId="10" fillId="50" borderId="0" applyNumberFormat="0" applyBorder="0">
      <alignment wrapText="1"/>
    </xf>
    <xf numFmtId="0" fontId="17" fillId="50" borderId="0" applyNumberFormat="0" applyBorder="0">
      <alignmen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7"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7"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7" fillId="0" borderId="0" applyNumberFormat="0" applyFill="0" applyBorder="0" applyProtection="0">
      <alignment horizontal="right" wrapText="1"/>
    </xf>
    <xf numFmtId="207" fontId="10" fillId="0" borderId="0" applyFill="0" applyBorder="0" applyAlignment="0" applyProtection="0">
      <alignment wrapText="1"/>
    </xf>
    <xf numFmtId="207" fontId="10" fillId="0" borderId="0" applyFill="0" applyBorder="0" applyAlignment="0" applyProtection="0">
      <alignment wrapText="1"/>
    </xf>
    <xf numFmtId="207" fontId="17" fillId="0" borderId="0" applyFill="0" applyBorder="0" applyAlignment="0" applyProtection="0">
      <alignment wrapText="1"/>
    </xf>
    <xf numFmtId="207" fontId="10" fillId="0" borderId="0" applyFill="0" applyBorder="0" applyAlignment="0" applyProtection="0">
      <alignment wrapText="1"/>
    </xf>
    <xf numFmtId="207" fontId="10" fillId="0" borderId="0" applyFill="0" applyBorder="0" applyAlignment="0" applyProtection="0">
      <alignment wrapText="1"/>
    </xf>
    <xf numFmtId="207" fontId="17" fillId="0" borderId="0" applyFill="0" applyBorder="0" applyAlignment="0" applyProtection="0">
      <alignment wrapText="1"/>
    </xf>
    <xf numFmtId="207" fontId="10" fillId="0" borderId="0" applyFill="0" applyBorder="0" applyAlignment="0" applyProtection="0">
      <alignment wrapText="1"/>
    </xf>
    <xf numFmtId="207" fontId="10" fillId="0" borderId="0" applyFill="0" applyBorder="0" applyAlignment="0" applyProtection="0">
      <alignment wrapText="1"/>
    </xf>
    <xf numFmtId="207" fontId="10" fillId="0" borderId="0" applyFill="0" applyBorder="0" applyAlignment="0" applyProtection="0">
      <alignment wrapText="1"/>
    </xf>
    <xf numFmtId="207" fontId="17" fillId="0" borderId="0" applyFill="0" applyBorder="0" applyAlignment="0" applyProtection="0">
      <alignment wrapText="1"/>
    </xf>
    <xf numFmtId="208" fontId="10" fillId="0" borderId="0" applyFill="0" applyBorder="0" applyAlignment="0" applyProtection="0">
      <alignment wrapText="1"/>
    </xf>
    <xf numFmtId="208" fontId="10" fillId="0" borderId="0" applyFill="0" applyBorder="0" applyAlignment="0" applyProtection="0">
      <alignment wrapText="1"/>
    </xf>
    <xf numFmtId="208" fontId="17" fillId="0" borderId="0" applyFill="0" applyBorder="0" applyAlignment="0" applyProtection="0">
      <alignment wrapText="1"/>
    </xf>
    <xf numFmtId="208" fontId="10" fillId="0" borderId="0" applyFill="0" applyBorder="0" applyAlignment="0" applyProtection="0">
      <alignment wrapText="1"/>
    </xf>
    <xf numFmtId="208" fontId="10" fillId="0" borderId="0" applyFill="0" applyBorder="0" applyAlignment="0" applyProtection="0">
      <alignment wrapText="1"/>
    </xf>
    <xf numFmtId="208" fontId="17" fillId="0" borderId="0" applyFill="0" applyBorder="0" applyAlignment="0" applyProtection="0">
      <alignment wrapText="1"/>
    </xf>
    <xf numFmtId="208" fontId="10" fillId="0" borderId="0" applyFill="0" applyBorder="0" applyAlignment="0" applyProtection="0">
      <alignment wrapText="1"/>
    </xf>
    <xf numFmtId="208" fontId="10" fillId="0" borderId="0" applyFill="0" applyBorder="0" applyAlignment="0" applyProtection="0">
      <alignment wrapText="1"/>
    </xf>
    <xf numFmtId="208" fontId="10" fillId="0" borderId="0" applyFill="0" applyBorder="0" applyAlignment="0" applyProtection="0">
      <alignment wrapText="1"/>
    </xf>
    <xf numFmtId="208" fontId="17" fillId="0" borderId="0" applyFill="0" applyBorder="0" applyAlignment="0" applyProtection="0">
      <alignment wrapText="1"/>
    </xf>
    <xf numFmtId="209" fontId="10" fillId="0" borderId="0" applyFill="0" applyBorder="0" applyAlignment="0" applyProtection="0">
      <alignment wrapText="1"/>
    </xf>
    <xf numFmtId="209" fontId="10" fillId="0" borderId="0" applyFill="0" applyBorder="0" applyAlignment="0" applyProtection="0">
      <alignment wrapText="1"/>
    </xf>
    <xf numFmtId="209" fontId="17" fillId="0" borderId="0" applyFill="0" applyBorder="0" applyAlignment="0" applyProtection="0">
      <alignment wrapText="1"/>
    </xf>
    <xf numFmtId="209" fontId="10" fillId="0" borderId="0" applyFill="0" applyBorder="0" applyAlignment="0" applyProtection="0">
      <alignment wrapText="1"/>
    </xf>
    <xf numFmtId="209" fontId="10" fillId="0" borderId="0" applyFill="0" applyBorder="0" applyAlignment="0" applyProtection="0">
      <alignment wrapText="1"/>
    </xf>
    <xf numFmtId="209" fontId="17" fillId="0" borderId="0" applyFill="0" applyBorder="0" applyAlignment="0" applyProtection="0">
      <alignment wrapText="1"/>
    </xf>
    <xf numFmtId="209" fontId="10" fillId="0" borderId="0" applyFill="0" applyBorder="0" applyAlignment="0" applyProtection="0">
      <alignment wrapText="1"/>
    </xf>
    <xf numFmtId="209" fontId="10" fillId="0" borderId="0" applyFill="0" applyBorder="0" applyAlignment="0" applyProtection="0">
      <alignment wrapText="1"/>
    </xf>
    <xf numFmtId="209" fontId="10" fillId="0" borderId="0" applyFill="0" applyBorder="0" applyAlignment="0" applyProtection="0">
      <alignment wrapText="1"/>
    </xf>
    <xf numFmtId="209" fontId="17" fillId="0" borderId="0" applyFill="0" applyBorder="0" applyAlignment="0" applyProtection="0">
      <alignmen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7"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7"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7" fillId="0" borderId="0" applyNumberFormat="0" applyFill="0" applyBorder="0" applyProtection="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7" fillId="0" borderId="0" applyNumberFormat="0" applyFill="0" applyBorder="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7" fillId="0" borderId="0" applyNumberFormat="0" applyFill="0" applyBorder="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7" fillId="0" borderId="0" applyNumberFormat="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7"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7"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7" fillId="0" borderId="0" applyFill="0" applyBorder="0">
      <alignment horizontal="right" wrapText="1"/>
    </xf>
    <xf numFmtId="8" fontId="10" fillId="0" borderId="0" applyFill="0" applyBorder="0" applyAlignment="0" applyProtection="0">
      <alignment wrapText="1"/>
    </xf>
    <xf numFmtId="8" fontId="10" fillId="0" borderId="0" applyFill="0" applyBorder="0" applyAlignment="0" applyProtection="0">
      <alignment wrapText="1"/>
    </xf>
    <xf numFmtId="8" fontId="17" fillId="0" borderId="0" applyFill="0" applyBorder="0" applyAlignment="0" applyProtection="0">
      <alignment wrapText="1"/>
    </xf>
    <xf numFmtId="8" fontId="10" fillId="0" borderId="0" applyFill="0" applyBorder="0" applyAlignment="0" applyProtection="0">
      <alignment wrapText="1"/>
    </xf>
    <xf numFmtId="8" fontId="10" fillId="0" borderId="0" applyFill="0" applyBorder="0" applyAlignment="0" applyProtection="0">
      <alignment wrapText="1"/>
    </xf>
    <xf numFmtId="8" fontId="17" fillId="0" borderId="0" applyFill="0" applyBorder="0" applyAlignment="0" applyProtection="0">
      <alignment wrapText="1"/>
    </xf>
    <xf numFmtId="8" fontId="10" fillId="0" borderId="0" applyFill="0" applyBorder="0" applyAlignment="0" applyProtection="0">
      <alignment wrapText="1"/>
    </xf>
    <xf numFmtId="8" fontId="10" fillId="0" borderId="0" applyFill="0" applyBorder="0" applyAlignment="0" applyProtection="0">
      <alignment wrapText="1"/>
    </xf>
    <xf numFmtId="8" fontId="10" fillId="0" borderId="0" applyFill="0" applyBorder="0" applyAlignment="0" applyProtection="0">
      <alignment wrapText="1"/>
    </xf>
    <xf numFmtId="8" fontId="17" fillId="0" borderId="0" applyFill="0" applyBorder="0" applyAlignment="0" applyProtection="0">
      <alignment wrapText="1"/>
    </xf>
    <xf numFmtId="0" fontId="62" fillId="0" borderId="0" applyNumberFormat="0" applyFill="0" applyBorder="0">
      <alignment horizontal="left" wrapText="1"/>
    </xf>
    <xf numFmtId="0" fontId="54" fillId="0" borderId="0" applyNumberFormat="0" applyFill="0" applyBorder="0">
      <alignment horizontal="left" wrapText="1"/>
    </xf>
    <xf numFmtId="0" fontId="54" fillId="0" borderId="0" applyNumberFormat="0" applyFill="0" applyBorder="0">
      <alignment horizontal="left" wrapText="1"/>
    </xf>
    <xf numFmtId="0" fontId="62" fillId="0" borderId="0" applyNumberFormat="0" applyFill="0" applyBorder="0">
      <alignment horizontal="left" wrapText="1"/>
    </xf>
    <xf numFmtId="0" fontId="54" fillId="0" borderId="0" applyNumberFormat="0" applyFill="0" applyBorder="0">
      <alignment horizontal="left" wrapText="1"/>
    </xf>
    <xf numFmtId="0" fontId="20" fillId="0" borderId="0" applyNumberFormat="0" applyFill="0" applyBorder="0">
      <alignment horizontal="center" wrapText="1"/>
    </xf>
    <xf numFmtId="0" fontId="14" fillId="0" borderId="0" applyNumberFormat="0" applyFill="0" applyBorder="0">
      <alignment horizontal="center" wrapText="1"/>
    </xf>
    <xf numFmtId="0" fontId="14" fillId="0" borderId="0" applyNumberFormat="0" applyFill="0" applyBorder="0">
      <alignment horizontal="center" wrapText="1"/>
    </xf>
    <xf numFmtId="0" fontId="20" fillId="0" borderId="0" applyNumberFormat="0" applyFill="0" applyBorder="0">
      <alignment horizontal="center" wrapText="1"/>
    </xf>
    <xf numFmtId="0" fontId="14" fillId="0" borderId="0" applyNumberFormat="0" applyFill="0" applyBorder="0">
      <alignment horizontal="center" wrapText="1"/>
    </xf>
    <xf numFmtId="0" fontId="20" fillId="0" borderId="0" applyNumberFormat="0" applyFill="0" applyBorder="0">
      <alignment horizontal="center" wrapText="1"/>
    </xf>
    <xf numFmtId="0" fontId="14" fillId="0" borderId="0" applyNumberFormat="0" applyFill="0" applyBorder="0">
      <alignment horizontal="center" wrapText="1"/>
    </xf>
    <xf numFmtId="0" fontId="14" fillId="0" borderId="0" applyNumberFormat="0" applyFill="0" applyBorder="0">
      <alignment horizontal="center" wrapText="1"/>
    </xf>
    <xf numFmtId="0" fontId="20" fillId="0" borderId="0" applyNumberFormat="0" applyFill="0" applyBorder="0">
      <alignment horizontal="center" wrapText="1"/>
    </xf>
    <xf numFmtId="0" fontId="14" fillId="0" borderId="0" applyNumberFormat="0" applyFill="0" applyBorder="0">
      <alignment horizontal="center" wrapText="1"/>
    </xf>
    <xf numFmtId="0" fontId="17" fillId="0" borderId="30"/>
    <xf numFmtId="0" fontId="17" fillId="0" borderId="30"/>
    <xf numFmtId="0" fontId="17" fillId="0" borderId="30"/>
    <xf numFmtId="0" fontId="10" fillId="0" borderId="30"/>
    <xf numFmtId="0" fontId="10" fillId="0" borderId="30"/>
    <xf numFmtId="0" fontId="103" fillId="0" borderId="0" applyNumberFormat="0" applyFill="0" applyBorder="0" applyProtection="0">
      <alignment horizontal="centerContinuous"/>
    </xf>
    <xf numFmtId="0" fontId="104" fillId="0" borderId="0" applyBorder="0" applyProtection="0">
      <alignment vertical="center"/>
    </xf>
    <xf numFmtId="0" fontId="104" fillId="0" borderId="31" applyBorder="0" applyProtection="0">
      <alignment horizontal="right" vertical="center"/>
    </xf>
    <xf numFmtId="0" fontId="105" fillId="51" borderId="0" applyBorder="0" applyProtection="0">
      <alignment horizontal="centerContinuous" vertical="center"/>
    </xf>
    <xf numFmtId="0" fontId="105" fillId="52" borderId="31" applyBorder="0" applyProtection="0">
      <alignment horizontal="centerContinuous" vertical="center"/>
    </xf>
    <xf numFmtId="0" fontId="106" fillId="0" borderId="0" applyFill="0" applyBorder="0" applyProtection="0">
      <alignment horizontal="left"/>
    </xf>
    <xf numFmtId="0" fontId="85" fillId="0" borderId="4" applyFill="0" applyBorder="0" applyProtection="0">
      <alignment horizontal="left" vertical="top"/>
    </xf>
    <xf numFmtId="0" fontId="107" fillId="53" borderId="0" applyNumberFormat="0" applyBorder="0" applyAlignment="0"/>
    <xf numFmtId="0" fontId="46" fillId="0" borderId="0" applyNumberFormat="0" applyFont="0" applyFill="0" applyBorder="0" applyProtection="0">
      <alignment horizontal="center" wrapText="1"/>
    </xf>
    <xf numFmtId="0" fontId="46" fillId="0" borderId="0" applyNumberFormat="0" applyFont="0" applyFill="0" applyBorder="0" applyProtection="0">
      <alignment horizontal="centerContinuous" vertical="center" wrapText="1"/>
    </xf>
    <xf numFmtId="0" fontId="46" fillId="0" borderId="0" applyNumberFormat="0" applyFont="0" applyFill="0" applyBorder="0" applyProtection="0">
      <alignment wrapText="1"/>
    </xf>
    <xf numFmtId="1" fontId="108" fillId="0" borderId="0" applyFill="0" applyBorder="0">
      <alignment horizontal="left"/>
    </xf>
    <xf numFmtId="0" fontId="109" fillId="0" borderId="0" applyNumberFormat="0" applyFill="0" applyBorder="0" applyAlignment="0" applyProtection="0"/>
    <xf numFmtId="0" fontId="139" fillId="0" borderId="0" applyNumberFormat="0" applyFill="0" applyBorder="0" applyAlignment="0" applyProtection="0"/>
    <xf numFmtId="0" fontId="26" fillId="0" borderId="0" applyNumberFormat="0" applyFill="0" applyBorder="0" applyAlignment="0" applyProtection="0"/>
    <xf numFmtId="190" fontId="24" fillId="0" borderId="0"/>
    <xf numFmtId="201" fontId="19" fillId="0" borderId="0" applyNumberFormat="0" applyFill="0" applyBorder="0" applyAlignment="0" applyProtection="0"/>
    <xf numFmtId="0" fontId="36" fillId="0" borderId="32" applyNumberFormat="0" applyFill="0" applyAlignment="0" applyProtection="0"/>
    <xf numFmtId="0" fontId="36" fillId="0" borderId="33" applyNumberFormat="0" applyFill="0" applyAlignment="0" applyProtection="0"/>
    <xf numFmtId="0" fontId="61" fillId="0" borderId="34" applyNumberFormat="0" applyFill="0" applyAlignment="0" applyProtection="0"/>
    <xf numFmtId="190" fontId="39" fillId="0" borderId="35"/>
    <xf numFmtId="236" fontId="49" fillId="0" borderId="36">
      <protection locked="0"/>
    </xf>
    <xf numFmtId="49" fontId="49" fillId="0" borderId="20">
      <alignment vertical="top"/>
      <protection locked="0"/>
    </xf>
    <xf numFmtId="238" fontId="49" fillId="0" borderId="36">
      <protection locked="0"/>
    </xf>
    <xf numFmtId="49" fontId="49" fillId="0" borderId="36">
      <protection locked="0"/>
    </xf>
    <xf numFmtId="37" fontId="40" fillId="32" borderId="0" applyNumberFormat="0" applyBorder="0" applyAlignment="0" applyProtection="0"/>
    <xf numFmtId="37" fontId="40" fillId="32" borderId="0" applyNumberFormat="0" applyBorder="0" applyAlignment="0" applyProtection="0"/>
    <xf numFmtId="37" fontId="40" fillId="0" borderId="0"/>
    <xf numFmtId="37" fontId="40" fillId="0" borderId="0"/>
    <xf numFmtId="37" fontId="40" fillId="0" borderId="0"/>
    <xf numFmtId="37" fontId="16" fillId="0" borderId="0"/>
    <xf numFmtId="3" fontId="110" fillId="0" borderId="19" applyProtection="0"/>
    <xf numFmtId="237" fontId="97" fillId="38" borderId="4" applyBorder="0">
      <alignment horizontal="right" vertical="center"/>
      <protection locked="0"/>
    </xf>
    <xf numFmtId="0" fontId="111" fillId="0" borderId="31">
      <alignment horizontal="centerContinuous" vertical="center"/>
    </xf>
    <xf numFmtId="0" fontId="112" fillId="0" borderId="0"/>
    <xf numFmtId="0" fontId="46" fillId="0" borderId="0" applyNumberFormat="0" applyFont="0" applyFill="0" applyBorder="0" applyProtection="0"/>
    <xf numFmtId="0" fontId="46" fillId="0" borderId="0" applyNumberFormat="0" applyFont="0" applyFill="0" applyBorder="0" applyProtection="0">
      <alignment vertical="center"/>
    </xf>
    <xf numFmtId="0" fontId="46" fillId="0" borderId="0" applyNumberFormat="0" applyFont="0" applyFill="0" applyBorder="0" applyProtection="0">
      <alignment vertical="top"/>
    </xf>
    <xf numFmtId="0" fontId="113" fillId="0" borderId="37" applyNumberFormat="0" applyAlignment="0"/>
    <xf numFmtId="0" fontId="34" fillId="0" borderId="0" applyNumberFormat="0" applyFill="0" applyBorder="0" applyAlignment="0" applyProtection="0"/>
    <xf numFmtId="0" fontId="19" fillId="0" borderId="0" applyNumberFormat="0" applyFill="0" applyBorder="0" applyAlignment="0" applyProtection="0"/>
    <xf numFmtId="0" fontId="17" fillId="16" borderId="0" applyNumberFormat="0" applyBorder="0" applyAlignment="0" applyProtection="0"/>
    <xf numFmtId="1" fontId="97" fillId="38" borderId="0">
      <alignment horizontal="center"/>
    </xf>
    <xf numFmtId="239" fontId="40" fillId="0" borderId="20" applyFont="0" applyFill="0" applyBorder="0" applyAlignment="0" applyProtection="0"/>
    <xf numFmtId="239" fontId="40" fillId="0" borderId="20" applyFont="0" applyFill="0" applyBorder="0" applyAlignment="0" applyProtection="0"/>
    <xf numFmtId="210" fontId="17"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5" fillId="54" borderId="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14" fillId="0" borderId="0" applyFont="0" applyFill="0" applyBorder="0" applyAlignment="0" applyProtection="0"/>
    <xf numFmtId="0" fontId="10" fillId="0" borderId="0"/>
    <xf numFmtId="0" fontId="29" fillId="5" borderId="55" applyNumberFormat="0" applyAlignment="0" applyProtection="0"/>
    <xf numFmtId="0" fontId="37" fillId="29" borderId="0" applyNumberFormat="0" applyBorder="0" applyAlignment="0" applyProtection="0"/>
    <xf numFmtId="4" fontId="72" fillId="69" borderId="82" applyNumberFormat="0" applyProtection="0">
      <alignment horizontal="left" vertical="center" indent="1"/>
    </xf>
    <xf numFmtId="0" fontId="10" fillId="15" borderId="70" applyNumberFormat="0" applyProtection="0">
      <alignment horizontal="left" vertical="top" indent="1"/>
    </xf>
    <xf numFmtId="4" fontId="72" fillId="44" borderId="60" applyNumberFormat="0" applyProtection="0">
      <alignment horizontal="right" vertical="center"/>
    </xf>
    <xf numFmtId="0" fontId="37" fillId="29" borderId="0" applyNumberFormat="0" applyBorder="0" applyAlignment="0" applyProtection="0"/>
    <xf numFmtId="0" fontId="37" fillId="21" borderId="0" applyNumberFormat="0" applyBorder="0" applyAlignment="0" applyProtection="0"/>
    <xf numFmtId="0" fontId="65" fillId="0" borderId="64" applyNumberFormat="0" applyFill="0" applyAlignment="0" applyProtection="0"/>
    <xf numFmtId="9" fontId="10" fillId="0" borderId="0" applyFont="0" applyFill="0" applyBorder="0" applyAlignment="0" applyProtection="0"/>
    <xf numFmtId="0" fontId="128" fillId="72" borderId="82" applyNumberFormat="0" applyProtection="0">
      <alignment horizontal="left" vertical="center" indent="1"/>
    </xf>
    <xf numFmtId="0" fontId="10" fillId="0" borderId="0"/>
    <xf numFmtId="10" fontId="16" fillId="39" borderId="60" applyNumberFormat="0" applyBorder="0" applyAlignment="0" applyProtection="0"/>
    <xf numFmtId="0" fontId="37" fillId="29" borderId="0" applyNumberFormat="0" applyBorder="0" applyAlignment="0" applyProtection="0"/>
    <xf numFmtId="0" fontId="65" fillId="0" borderId="66" applyNumberFormat="0" applyFill="0" applyAlignment="0" applyProtection="0"/>
    <xf numFmtId="221" fontId="75" fillId="0" borderId="0">
      <protection locked="0"/>
    </xf>
    <xf numFmtId="6" fontId="81" fillId="0" borderId="0">
      <protection locked="0"/>
    </xf>
    <xf numFmtId="0" fontId="37" fillId="18" borderId="0" applyNumberFormat="0" applyBorder="0" applyAlignment="0" applyProtection="0"/>
    <xf numFmtId="0" fontId="37" fillId="21" borderId="0" applyNumberFormat="0" applyBorder="0" applyAlignment="0" applyProtection="0"/>
    <xf numFmtId="0" fontId="10" fillId="32" borderId="0" applyNumberFormat="0" applyFont="0" applyAlignment="0">
      <alignment vertical="top" wrapText="1"/>
    </xf>
    <xf numFmtId="4" fontId="72" fillId="69" borderId="70" applyNumberFormat="0" applyProtection="0">
      <alignment horizontal="right" vertical="center"/>
    </xf>
    <xf numFmtId="221" fontId="75" fillId="0" borderId="0">
      <protection locked="0"/>
    </xf>
    <xf numFmtId="6" fontId="81" fillId="0" borderId="0">
      <protection locked="0"/>
    </xf>
    <xf numFmtId="4" fontId="72" fillId="44" borderId="77" applyNumberFormat="0" applyProtection="0">
      <alignment horizontal="right" vertical="center"/>
    </xf>
    <xf numFmtId="0" fontId="10" fillId="0" borderId="0"/>
    <xf numFmtId="4" fontId="152" fillId="9" borderId="82" applyNumberFormat="0" applyProtection="0">
      <alignment vertical="center"/>
    </xf>
    <xf numFmtId="221" fontId="75" fillId="0" borderId="0">
      <protection locked="0"/>
    </xf>
    <xf numFmtId="9" fontId="10" fillId="0" borderId="0" applyFont="0" applyFill="0" applyBorder="0" applyAlignment="0" applyProtection="0"/>
    <xf numFmtId="4" fontId="72" fillId="23" borderId="82" applyNumberFormat="0" applyProtection="0">
      <alignment horizontal="right" vertical="center"/>
    </xf>
    <xf numFmtId="37" fontId="111" fillId="0" borderId="0" applyFill="0" applyBorder="0" applyAlignment="0" applyProtection="0"/>
    <xf numFmtId="6" fontId="81" fillId="0" borderId="0">
      <protection locked="0"/>
    </xf>
    <xf numFmtId="0" fontId="37" fillId="25" borderId="0" applyNumberFormat="0" applyBorder="0" applyAlignment="0" applyProtection="0"/>
    <xf numFmtId="0" fontId="10" fillId="0" borderId="0"/>
    <xf numFmtId="0" fontId="10" fillId="0" borderId="0"/>
    <xf numFmtId="196" fontId="16" fillId="0" borderId="0" applyFont="0" applyFill="0" applyBorder="0" applyAlignment="0" applyProtection="0"/>
    <xf numFmtId="0" fontId="10" fillId="22" borderId="70" applyNumberFormat="0" applyProtection="0">
      <alignment horizontal="left" vertical="center" indent="1"/>
    </xf>
    <xf numFmtId="0" fontId="65" fillId="0" borderId="64" applyNumberFormat="0" applyFill="0" applyAlignment="0" applyProtection="0"/>
    <xf numFmtId="0" fontId="37" fillId="25" borderId="0" applyNumberFormat="0" applyBorder="0" applyAlignment="0" applyProtection="0"/>
    <xf numFmtId="38" fontId="16" fillId="38" borderId="0" applyNumberFormat="0" applyBorder="0" applyAlignment="0" applyProtection="0"/>
    <xf numFmtId="0" fontId="72" fillId="69" borderId="70" applyNumberFormat="0" applyProtection="0">
      <alignment horizontal="left" vertical="top" indent="1"/>
    </xf>
    <xf numFmtId="0" fontId="10" fillId="22" borderId="82" applyNumberFormat="0" applyProtection="0">
      <alignment horizontal="left" vertical="center" indent="1"/>
    </xf>
    <xf numFmtId="0" fontId="72" fillId="9" borderId="82" applyNumberFormat="0" applyProtection="0">
      <alignment horizontal="left" vertical="top" indent="1"/>
    </xf>
    <xf numFmtId="49" fontId="49" fillId="0" borderId="63">
      <protection locked="0"/>
    </xf>
    <xf numFmtId="238" fontId="49" fillId="0" borderId="63">
      <protection locked="0"/>
    </xf>
    <xf numFmtId="236" fontId="49" fillId="0" borderId="63">
      <protection locked="0"/>
    </xf>
    <xf numFmtId="4" fontId="10" fillId="41" borderId="77" applyNumberFormat="0" applyProtection="0">
      <alignment vertical="center"/>
    </xf>
    <xf numFmtId="0" fontId="65" fillId="0" borderId="67" applyNumberFormat="0" applyFill="0" applyAlignment="0" applyProtection="0"/>
    <xf numFmtId="6" fontId="81" fillId="0" borderId="0">
      <protection locked="0"/>
    </xf>
    <xf numFmtId="0" fontId="37" fillId="24" borderId="0" applyNumberFormat="0" applyBorder="0" applyAlignment="0" applyProtection="0"/>
    <xf numFmtId="0" fontId="37" fillId="25" borderId="0" applyNumberFormat="0" applyBorder="0" applyAlignment="0" applyProtection="0"/>
    <xf numFmtId="0" fontId="29" fillId="5" borderId="5" applyNumberFormat="0" applyAlignment="0" applyProtection="0"/>
    <xf numFmtId="10" fontId="16" fillId="39" borderId="20" applyNumberFormat="0" applyBorder="0" applyAlignment="0" applyProtection="0"/>
    <xf numFmtId="10" fontId="16" fillId="39" borderId="0">
      <protection locked="0"/>
    </xf>
    <xf numFmtId="0" fontId="37" fillId="27" borderId="0" applyNumberFormat="0" applyBorder="0" applyAlignment="0" applyProtection="0"/>
    <xf numFmtId="0" fontId="37" fillId="21" borderId="0" applyNumberFormat="0" applyBorder="0" applyAlignment="0" applyProtection="0"/>
    <xf numFmtId="220" fontId="16" fillId="0" borderId="0" applyNumberFormat="0" applyFont="0" applyFill="0" applyBorder="0" applyAlignment="0">
      <protection hidden="1"/>
    </xf>
    <xf numFmtId="208" fontId="16" fillId="39" borderId="0">
      <alignment horizontal="center"/>
    </xf>
    <xf numFmtId="0" fontId="37" fillId="29" borderId="0" applyNumberFormat="0" applyBorder="0" applyAlignment="0" applyProtection="0"/>
    <xf numFmtId="6" fontId="81" fillId="0" borderId="0">
      <protection locked="0"/>
    </xf>
    <xf numFmtId="0" fontId="10" fillId="0" borderId="0"/>
    <xf numFmtId="0" fontId="10" fillId="0" borderId="0"/>
    <xf numFmtId="4" fontId="10" fillId="0" borderId="60" applyNumberFormat="0" applyProtection="0">
      <alignment horizontal="right" vertical="center"/>
    </xf>
    <xf numFmtId="0" fontId="37" fillId="27" borderId="0" applyNumberFormat="0" applyBorder="0" applyAlignment="0" applyProtection="0"/>
    <xf numFmtId="190" fontId="39" fillId="0" borderId="79"/>
    <xf numFmtId="0" fontId="37" fillId="29" borderId="0" applyNumberFormat="0" applyBorder="0" applyAlignment="0" applyProtection="0"/>
    <xf numFmtId="9" fontId="10" fillId="0" borderId="0" applyFont="0" applyFill="0" applyBorder="0" applyAlignment="0" applyProtection="0"/>
    <xf numFmtId="233" fontId="10" fillId="0" borderId="0">
      <protection hidden="1"/>
    </xf>
    <xf numFmtId="0" fontId="29" fillId="5" borderId="55" applyNumberFormat="0" applyAlignment="0" applyProtection="0"/>
    <xf numFmtId="9" fontId="10" fillId="0" borderId="0" applyFont="0" applyFill="0" applyBorder="0" applyAlignment="0" applyProtection="0"/>
    <xf numFmtId="0" fontId="37" fillId="29" borderId="0" applyNumberFormat="0" applyBorder="0" applyAlignment="0" applyProtection="0"/>
    <xf numFmtId="235" fontId="10" fillId="0" borderId="0"/>
    <xf numFmtId="0" fontId="65" fillId="0" borderId="69" applyNumberFormat="0" applyFill="0" applyAlignment="0" applyProtection="0"/>
    <xf numFmtId="4" fontId="19" fillId="72" borderId="70" applyNumberFormat="0" applyProtection="0">
      <alignment horizontal="right" vertical="center"/>
    </xf>
    <xf numFmtId="4" fontId="10" fillId="41" borderId="20" applyNumberFormat="0" applyProtection="0">
      <alignment vertical="center"/>
    </xf>
    <xf numFmtId="4" fontId="10" fillId="0" borderId="20" applyNumberFormat="0" applyProtection="0">
      <alignment horizontal="right" vertical="center"/>
    </xf>
    <xf numFmtId="9" fontId="10" fillId="0" borderId="0" applyFont="0" applyFill="0" applyBorder="0" applyAlignment="0" applyProtection="0"/>
    <xf numFmtId="4" fontId="10" fillId="45" borderId="0" applyNumberFormat="0" applyProtection="0">
      <alignment horizontal="left" vertical="center"/>
    </xf>
    <xf numFmtId="10" fontId="16" fillId="39" borderId="60" applyNumberFormat="0" applyBorder="0" applyAlignment="0" applyProtection="0"/>
    <xf numFmtId="0" fontId="29" fillId="5" borderId="55" applyNumberFormat="0" applyAlignment="0" applyProtection="0"/>
    <xf numFmtId="49" fontId="49" fillId="0" borderId="77">
      <alignment vertical="top"/>
      <protection locked="0"/>
    </xf>
    <xf numFmtId="239" fontId="16" fillId="0" borderId="77" applyFont="0" applyFill="0" applyBorder="0" applyAlignment="0" applyProtection="0"/>
    <xf numFmtId="0" fontId="10" fillId="69" borderId="82" applyNumberFormat="0" applyProtection="0">
      <alignment horizontal="left" vertical="top" indent="1"/>
    </xf>
    <xf numFmtId="6" fontId="81" fillId="0" borderId="0">
      <protection locked="0"/>
    </xf>
    <xf numFmtId="221" fontId="75" fillId="0" borderId="0">
      <protection locked="0"/>
    </xf>
    <xf numFmtId="4" fontId="73" fillId="0" borderId="54" applyFont="0" applyFill="0" applyBorder="0" applyAlignment="0">
      <alignment horizontal="center" vertical="center"/>
    </xf>
    <xf numFmtId="0" fontId="37" fillId="18" borderId="0" applyNumberFormat="0" applyBorder="0" applyAlignment="0" applyProtection="0"/>
    <xf numFmtId="0" fontId="37" fillId="25" borderId="0" applyNumberFormat="0" applyBorder="0" applyAlignment="0" applyProtection="0"/>
    <xf numFmtId="4" fontId="73" fillId="0" borderId="71" applyFont="0" applyFill="0" applyBorder="0" applyAlignment="0">
      <alignment horizontal="center" vertical="center"/>
    </xf>
    <xf numFmtId="0" fontId="10" fillId="9" borderId="73" applyNumberFormat="0" applyFont="0" applyAlignment="0" applyProtection="0"/>
    <xf numFmtId="0" fontId="37" fillId="21" borderId="0" applyNumberFormat="0" applyBorder="0" applyAlignment="0" applyProtection="0"/>
    <xf numFmtId="0" fontId="37" fillId="21" borderId="0" applyNumberFormat="0" applyBorder="0" applyAlignment="0" applyProtection="0"/>
    <xf numFmtId="4" fontId="150" fillId="2" borderId="82" applyNumberFormat="0" applyProtection="0">
      <alignment vertical="center"/>
    </xf>
    <xf numFmtId="0" fontId="142" fillId="0" borderId="0" applyNumberFormat="0" applyFont="0" applyFill="0" applyBorder="0" applyProtection="0">
      <alignment horizontal="center" wrapText="1"/>
    </xf>
    <xf numFmtId="0" fontId="10" fillId="15" borderId="82" applyNumberFormat="0" applyProtection="0">
      <alignment horizontal="left" vertical="center" indent="1"/>
    </xf>
    <xf numFmtId="37" fontId="16" fillId="32" borderId="0" applyNumberFormat="0" applyBorder="0" applyAlignment="0" applyProtection="0"/>
    <xf numFmtId="0" fontId="37" fillId="29" borderId="0" applyNumberFormat="0" applyBorder="0" applyAlignment="0" applyProtection="0"/>
    <xf numFmtId="0" fontId="10" fillId="0" borderId="0"/>
    <xf numFmtId="0" fontId="10" fillId="15" borderId="70" applyNumberFormat="0" applyProtection="0">
      <alignment horizontal="left" vertical="center" indent="1"/>
    </xf>
    <xf numFmtId="239" fontId="16" fillId="0" borderId="20" applyFont="0" applyFill="0" applyBorder="0" applyAlignment="0" applyProtection="0"/>
    <xf numFmtId="0" fontId="10" fillId="0" borderId="0"/>
    <xf numFmtId="211" fontId="10" fillId="0" borderId="0" applyFont="0" applyFill="0" applyBorder="0" applyAlignment="0" applyProtection="0"/>
    <xf numFmtId="211" fontId="1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3" fontId="10" fillId="0" borderId="0" applyFont="0" applyFill="0" applyBorder="0" applyAlignment="0" applyProtection="0"/>
    <xf numFmtId="213"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5" fontId="10" fillId="0" borderId="0" applyFont="0" applyFill="0" applyBorder="0" applyAlignment="0" applyProtection="0"/>
    <xf numFmtId="215"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4" fontId="10" fillId="0" borderId="60" applyNumberFormat="0" applyProtection="0">
      <alignment horizontal="right" vertical="center"/>
    </xf>
    <xf numFmtId="4" fontId="10" fillId="41" borderId="60" applyNumberFormat="0" applyProtection="0">
      <alignment vertical="center"/>
    </xf>
    <xf numFmtId="0" fontId="10" fillId="2" borderId="0" applyNumberFormat="0" applyFont="0" applyAlignment="0" applyProtection="0"/>
    <xf numFmtId="0" fontId="10" fillId="2" borderId="0" applyNumberFormat="0" applyFont="0" applyAlignment="0" applyProtection="0"/>
    <xf numFmtId="217" fontId="10" fillId="0" borderId="0" applyFont="0" applyFill="0" applyBorder="0" applyAlignment="0" applyProtection="0"/>
    <xf numFmtId="217" fontId="10" fillId="0" borderId="0" applyFont="0" applyFill="0" applyBorder="0" applyAlignment="0" applyProtection="0"/>
    <xf numFmtId="218" fontId="10" fillId="0" borderId="0" applyFont="0" applyFill="0" applyBorder="0" applyProtection="0">
      <alignment horizontal="right"/>
    </xf>
    <xf numFmtId="218" fontId="10" fillId="0" borderId="0" applyFont="0" applyFill="0" applyBorder="0" applyProtection="0">
      <alignment horizontal="right"/>
    </xf>
    <xf numFmtId="0" fontId="10" fillId="0" borderId="0"/>
    <xf numFmtId="0" fontId="10" fillId="0" borderId="0"/>
    <xf numFmtId="0" fontId="37" fillId="21" borderId="0" applyNumberFormat="0" applyBorder="0" applyAlignment="0" applyProtection="0"/>
    <xf numFmtId="0" fontId="65" fillId="0" borderId="69" applyNumberFormat="0" applyFill="0" applyAlignment="0" applyProtection="0"/>
    <xf numFmtId="0" fontId="65" fillId="0" borderId="64" applyNumberFormat="0" applyFill="0" applyAlignment="0" applyProtection="0"/>
    <xf numFmtId="4" fontId="72" fillId="27" borderId="70" applyNumberFormat="0" applyProtection="0">
      <alignment horizontal="right" vertical="center"/>
    </xf>
    <xf numFmtId="0" fontId="10" fillId="9" borderId="56" applyNumberFormat="0" applyFont="0" applyAlignment="0" applyProtection="0"/>
    <xf numFmtId="0" fontId="10" fillId="9" borderId="73" applyNumberFormat="0" applyFont="0" applyAlignment="0" applyProtection="0"/>
    <xf numFmtId="0" fontId="37" fillId="29" borderId="0" applyNumberFormat="0" applyBorder="0" applyAlignment="0" applyProtection="0"/>
    <xf numFmtId="0" fontId="10" fillId="32" borderId="0" applyNumberFormat="0" applyFont="0" applyAlignment="0">
      <alignment vertical="top" wrapText="1"/>
    </xf>
    <xf numFmtId="0" fontId="10" fillId="0" borderId="0" applyNumberFormat="0" applyFill="0" applyBorder="0" applyAlignment="0"/>
    <xf numFmtId="0" fontId="10" fillId="0" borderId="0" applyNumberFormat="0" applyFill="0" applyBorder="0" applyAlignment="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7" fillId="27" borderId="0" applyNumberFormat="0" applyBorder="0" applyAlignment="0" applyProtection="0"/>
    <xf numFmtId="9" fontId="10" fillId="0" borderId="0" applyFont="0" applyFill="0" applyBorder="0" applyAlignment="0" applyProtection="0"/>
    <xf numFmtId="0" fontId="65" fillId="0" borderId="66" applyNumberFormat="0" applyFill="0" applyAlignment="0" applyProtection="0"/>
    <xf numFmtId="236" fontId="49" fillId="0" borderId="80">
      <protection locked="0"/>
    </xf>
    <xf numFmtId="0" fontId="10" fillId="69" borderId="70" applyNumberFormat="0" applyProtection="0">
      <alignment horizontal="left" vertical="top" indent="1"/>
    </xf>
    <xf numFmtId="0" fontId="10" fillId="69" borderId="70" applyNumberFormat="0" applyProtection="0">
      <alignment horizontal="left" vertical="center" indent="1"/>
    </xf>
    <xf numFmtId="0" fontId="37" fillId="21" borderId="0" applyNumberFormat="0" applyBorder="0" applyAlignment="0" applyProtection="0"/>
    <xf numFmtId="0" fontId="37" fillId="27" borderId="0" applyNumberFormat="0" applyBorder="0" applyAlignment="0" applyProtection="0"/>
    <xf numFmtId="0" fontId="65" fillId="0" borderId="81" applyNumberFormat="0" applyFill="0" applyAlignment="0" applyProtection="0"/>
    <xf numFmtId="44" fontId="10" fillId="0" borderId="0" applyFont="0" applyFill="0" applyBorder="0" applyAlignment="0" applyProtection="0"/>
    <xf numFmtId="44" fontId="10" fillId="0" borderId="0" applyFont="0" applyFill="0" applyBorder="0" applyAlignment="0" applyProtection="0"/>
    <xf numFmtId="0" fontId="37" fillId="18" borderId="0" applyNumberFormat="0" applyBorder="0" applyAlignment="0" applyProtection="0"/>
    <xf numFmtId="196" fontId="16" fillId="0" borderId="0" applyFont="0" applyFill="0" applyBorder="0" applyAlignment="0" applyProtection="0"/>
    <xf numFmtId="223" fontId="10" fillId="0" borderId="0" applyFont="0" applyFill="0" applyBorder="0" applyAlignment="0" applyProtection="0"/>
    <xf numFmtId="223" fontId="10" fillId="0" borderId="0" applyFont="0" applyFill="0" applyBorder="0" applyAlignment="0" applyProtection="0"/>
    <xf numFmtId="224" fontId="10" fillId="0" borderId="0">
      <protection locked="0"/>
    </xf>
    <xf numFmtId="224" fontId="10" fillId="0" borderId="0">
      <protection locked="0"/>
    </xf>
    <xf numFmtId="38" fontId="16" fillId="38" borderId="0" applyNumberFormat="0" applyBorder="0" applyAlignment="0" applyProtection="0"/>
    <xf numFmtId="226" fontId="10" fillId="0" borderId="0">
      <protection locked="0"/>
    </xf>
    <xf numFmtId="226" fontId="10" fillId="0" borderId="0">
      <protection locked="0"/>
    </xf>
    <xf numFmtId="226" fontId="10" fillId="0" borderId="0">
      <protection locked="0"/>
    </xf>
    <xf numFmtId="226" fontId="10" fillId="0" borderId="0">
      <protection locked="0"/>
    </xf>
    <xf numFmtId="10" fontId="16" fillId="39" borderId="20" applyNumberFormat="0" applyBorder="0" applyAlignment="0" applyProtection="0"/>
    <xf numFmtId="10" fontId="16" fillId="39" borderId="0">
      <protection locked="0"/>
    </xf>
    <xf numFmtId="220" fontId="16" fillId="0" borderId="0" applyNumberFormat="0" applyFont="0" applyFill="0" applyBorder="0" applyAlignment="0">
      <protection hidden="1"/>
    </xf>
    <xf numFmtId="208" fontId="16" fillId="39" borderId="0">
      <alignment horizontal="center"/>
    </xf>
    <xf numFmtId="0" fontId="10" fillId="0" borderId="0"/>
    <xf numFmtId="0" fontId="31" fillId="14" borderId="72" applyNumberFormat="0" applyAlignment="0" applyProtection="0"/>
    <xf numFmtId="0" fontId="10" fillId="0" borderId="0"/>
    <xf numFmtId="4" fontId="72" fillId="44" borderId="60" applyNumberFormat="0" applyProtection="0">
      <alignment horizontal="right" vertical="center"/>
    </xf>
    <xf numFmtId="4" fontId="10" fillId="41" borderId="60" applyNumberFormat="0" applyProtection="0">
      <alignment vertical="center"/>
    </xf>
    <xf numFmtId="4" fontId="98" fillId="0" borderId="61" applyBorder="0">
      <alignment horizontal="right" wrapText="1"/>
    </xf>
    <xf numFmtId="0" fontId="10" fillId="9" borderId="23" applyNumberFormat="0" applyFont="0" applyAlignment="0" applyProtection="0"/>
    <xf numFmtId="0" fontId="10" fillId="9" borderId="23" applyNumberFormat="0" applyFont="0" applyAlignment="0" applyProtection="0"/>
    <xf numFmtId="233" fontId="10" fillId="0" borderId="0">
      <protection hidden="1"/>
    </xf>
    <xf numFmtId="10"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65" fillId="0" borderId="81" applyNumberFormat="0" applyFill="0" applyAlignment="0" applyProtection="0"/>
    <xf numFmtId="9" fontId="10" fillId="0" borderId="0" applyFont="0" applyFill="0" applyBorder="0" applyAlignment="0" applyProtection="0"/>
    <xf numFmtId="221" fontId="75" fillId="0" borderId="0">
      <protection locked="0"/>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72" fillId="9" borderId="70" applyNumberFormat="0" applyProtection="0">
      <alignment horizontal="left" vertical="top" indent="1"/>
    </xf>
    <xf numFmtId="10" fontId="16" fillId="39" borderId="77" applyNumberFormat="0" applyBorder="0" applyAlignment="0" applyProtection="0"/>
    <xf numFmtId="235" fontId="10" fillId="0" borderId="0"/>
    <xf numFmtId="4" fontId="10" fillId="41" borderId="20" applyNumberFormat="0" applyProtection="0">
      <alignment vertical="center"/>
    </xf>
    <xf numFmtId="4" fontId="10" fillId="0" borderId="20" applyNumberFormat="0" applyProtection="0">
      <alignment horizontal="right" vertical="center"/>
    </xf>
    <xf numFmtId="0" fontId="37" fillId="18" borderId="0" applyNumberFormat="0" applyBorder="0" applyAlignment="0" applyProtection="0"/>
    <xf numFmtId="4" fontId="10" fillId="45" borderId="0" applyNumberFormat="0" applyProtection="0">
      <alignment horizontal="left" vertical="center"/>
    </xf>
    <xf numFmtId="0" fontId="65" fillId="0" borderId="66" applyNumberFormat="0" applyFill="0" applyAlignment="0" applyProtection="0"/>
    <xf numFmtId="221" fontId="75" fillId="0" borderId="0">
      <protection locked="0"/>
    </xf>
    <xf numFmtId="0" fontId="10" fillId="72" borderId="70" applyNumberFormat="0" applyProtection="0">
      <alignment horizontal="left" vertical="top" indent="1"/>
    </xf>
    <xf numFmtId="6" fontId="81" fillId="0" borderId="0">
      <protection locked="0"/>
    </xf>
    <xf numFmtId="0" fontId="37" fillId="25" borderId="0" applyNumberFormat="0" applyBorder="0" applyAlignment="0" applyProtection="0"/>
    <xf numFmtId="0" fontId="10" fillId="9" borderId="73" applyNumberFormat="0" applyFont="0" applyAlignment="0" applyProtection="0"/>
    <xf numFmtId="221" fontId="75" fillId="0" borderId="0">
      <protection locked="0"/>
    </xf>
    <xf numFmtId="6" fontId="81" fillId="0" borderId="0">
      <protection locked="0"/>
    </xf>
    <xf numFmtId="4" fontId="100" fillId="2" borderId="82" applyNumberFormat="0" applyProtection="0">
      <alignment vertical="center"/>
    </xf>
    <xf numFmtId="0" fontId="10" fillId="72" borderId="82" applyNumberFormat="0" applyProtection="0">
      <alignment horizontal="left" vertical="top" indent="1"/>
    </xf>
    <xf numFmtId="0" fontId="65" fillId="0" borderId="81" applyNumberFormat="0" applyFill="0" applyAlignment="0" applyProtection="0"/>
    <xf numFmtId="0" fontId="37" fillId="29" borderId="0" applyNumberFormat="0" applyBorder="0" applyAlignment="0" applyProtection="0"/>
    <xf numFmtId="0" fontId="37" fillId="21" borderId="0" applyNumberFormat="0" applyBorder="0" applyAlignment="0" applyProtection="0"/>
    <xf numFmtId="0" fontId="37" fillId="27" borderId="0" applyNumberFormat="0" applyBorder="0" applyAlignment="0" applyProtection="0"/>
    <xf numFmtId="0" fontId="10" fillId="0" borderId="30"/>
    <xf numFmtId="0" fontId="10" fillId="0" borderId="30"/>
    <xf numFmtId="37" fontId="16" fillId="32" borderId="0" applyNumberFormat="0" applyBorder="0" applyAlignment="0" applyProtection="0"/>
    <xf numFmtId="37" fontId="16" fillId="0" borderId="0"/>
    <xf numFmtId="37" fontId="16" fillId="0" borderId="0"/>
    <xf numFmtId="239" fontId="16" fillId="0" borderId="2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41" fontId="10" fillId="0" borderId="0" applyFont="0" applyFill="0" applyBorder="0" applyAlignment="0" applyProtection="0"/>
    <xf numFmtId="221" fontId="75" fillId="0" borderId="0">
      <protection locked="0"/>
    </xf>
    <xf numFmtId="0" fontId="29" fillId="5" borderId="55" applyNumberFormat="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63" fillId="0" borderId="0" applyNumberFormat="0" applyFill="0" applyBorder="0" applyAlignment="0" applyProtection="0"/>
    <xf numFmtId="0" fontId="37" fillId="25" borderId="0" applyNumberFormat="0" applyBorder="0" applyAlignment="0" applyProtection="0"/>
    <xf numFmtId="0" fontId="64" fillId="0" borderId="0" applyNumberFormat="0" applyFill="0" applyBorder="0" applyProtection="0">
      <alignment vertical="top"/>
    </xf>
    <xf numFmtId="0" fontId="65" fillId="0" borderId="1" applyNumberFormat="0" applyFill="0" applyAlignment="0" applyProtection="0"/>
    <xf numFmtId="0" fontId="66" fillId="0" borderId="2" applyNumberFormat="0" applyFill="0" applyProtection="0">
      <alignment horizontal="center"/>
    </xf>
    <xf numFmtId="0" fontId="66" fillId="0" borderId="0" applyNumberFormat="0" applyFill="0" applyBorder="0" applyProtection="0">
      <alignment horizontal="left"/>
    </xf>
    <xf numFmtId="0" fontId="67" fillId="0" borderId="0" applyNumberFormat="0" applyFill="0" applyBorder="0" applyProtection="0">
      <alignment horizontal="centerContinuous"/>
    </xf>
    <xf numFmtId="221" fontId="75" fillId="0" borderId="0">
      <protection locked="0"/>
    </xf>
    <xf numFmtId="175" fontId="68" fillId="0" borderId="0" applyFont="0" applyFill="0" applyBorder="0" applyAlignment="0" applyProtection="0"/>
    <xf numFmtId="4" fontId="68" fillId="0" borderId="0" applyFont="0" applyFill="0" applyBorder="0" applyAlignment="0" applyProtection="0"/>
    <xf numFmtId="0" fontId="79" fillId="0" borderId="0"/>
    <xf numFmtId="0" fontId="80" fillId="0" borderId="0" applyFill="0" applyBorder="0" applyProtection="0"/>
    <xf numFmtId="222" fontId="75" fillId="0" borderId="0">
      <protection locked="0"/>
    </xf>
    <xf numFmtId="239" fontId="16" fillId="0" borderId="60" applyFont="0" applyFill="0" applyBorder="0" applyAlignment="0" applyProtection="0"/>
    <xf numFmtId="0" fontId="10" fillId="0" borderId="0"/>
    <xf numFmtId="9" fontId="10" fillId="0" borderId="0" applyFont="0" applyFill="0" applyBorder="0" applyAlignment="0" applyProtection="0"/>
    <xf numFmtId="37" fontId="92" fillId="0" borderId="0"/>
    <xf numFmtId="0" fontId="37" fillId="29" borderId="0" applyNumberFormat="0" applyBorder="0" applyAlignment="0" applyProtection="0"/>
    <xf numFmtId="234" fontId="75" fillId="0" borderId="0">
      <protection locked="0"/>
    </xf>
    <xf numFmtId="1" fontId="68" fillId="0" borderId="0" applyBorder="0">
      <alignment horizontal="left" vertical="top" wrapText="1"/>
    </xf>
    <xf numFmtId="0" fontId="72" fillId="0" borderId="0">
      <alignment vertical="top"/>
    </xf>
    <xf numFmtId="0" fontId="14" fillId="49" borderId="28" applyNumberFormat="0" applyProtection="0">
      <alignment horizontal="center" wrapText="1"/>
    </xf>
    <xf numFmtId="0" fontId="14" fillId="49" borderId="29" applyNumberFormat="0" applyAlignment="0" applyProtection="0">
      <alignment wrapText="1"/>
    </xf>
    <xf numFmtId="1" fontId="83" fillId="37" borderId="59" applyNumberFormat="0" applyBorder="0" applyAlignment="0">
      <alignment horizontal="centerContinuous" vertical="center"/>
      <protection locked="0"/>
    </xf>
    <xf numFmtId="0" fontId="10" fillId="72" borderId="70" applyNumberFormat="0" applyProtection="0">
      <alignment horizontal="left" vertical="center" indent="1"/>
    </xf>
    <xf numFmtId="0" fontId="128" fillId="72" borderId="70" applyNumberFormat="0" applyProtection="0">
      <alignment horizontal="left" vertical="center" indent="1"/>
    </xf>
    <xf numFmtId="49" fontId="49" fillId="0" borderId="80">
      <protection locked="0"/>
    </xf>
    <xf numFmtId="0" fontId="54" fillId="0" borderId="0" applyNumberFormat="0" applyFill="0" applyBorder="0">
      <alignment horizontal="left" wrapText="1"/>
    </xf>
    <xf numFmtId="0" fontId="14" fillId="0" borderId="0" applyNumberFormat="0" applyFill="0" applyBorder="0">
      <alignment horizontal="center" wrapText="1"/>
    </xf>
    <xf numFmtId="0" fontId="14" fillId="0" borderId="0" applyNumberFormat="0" applyFill="0" applyBorder="0">
      <alignment horizontal="center" wrapText="1"/>
    </xf>
    <xf numFmtId="0" fontId="37" fillId="24" borderId="0" applyNumberFormat="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6" fontId="16" fillId="0" borderId="0">
      <alignment horizontal="right"/>
    </xf>
    <xf numFmtId="16" fontId="16" fillId="0" borderId="0">
      <alignment horizontal="right"/>
    </xf>
    <xf numFmtId="16" fontId="16" fillId="0" borderId="0">
      <alignment horizontal="right"/>
    </xf>
    <xf numFmtId="16" fontId="16" fillId="0" borderId="0">
      <alignment horizontal="right"/>
    </xf>
    <xf numFmtId="15" fontId="16" fillId="0" borderId="0">
      <alignment horizontal="right"/>
    </xf>
    <xf numFmtId="15" fontId="16" fillId="0" borderId="0">
      <alignment horizontal="right"/>
    </xf>
    <xf numFmtId="15" fontId="16" fillId="0" borderId="0">
      <alignment horizontal="right"/>
    </xf>
    <xf numFmtId="15" fontId="16" fillId="0" borderId="0">
      <alignment horizontal="right"/>
    </xf>
    <xf numFmtId="0" fontId="11" fillId="0" borderId="0"/>
    <xf numFmtId="0" fontId="10" fillId="9" borderId="23" applyNumberFormat="0" applyFont="0" applyAlignment="0" applyProtection="0"/>
    <xf numFmtId="0" fontId="10" fillId="9" borderId="23" applyNumberFormat="0" applyFont="0" applyAlignment="0" applyProtection="0"/>
    <xf numFmtId="0" fontId="10" fillId="9" borderId="23" applyNumberFormat="0" applyFont="0" applyAlignment="0" applyProtection="0"/>
    <xf numFmtId="0" fontId="10" fillId="9" borderId="23" applyNumberFormat="0" applyFont="0" applyAlignment="0" applyProtection="0"/>
    <xf numFmtId="0" fontId="10" fillId="9" borderId="23" applyNumberFormat="0" applyFont="0" applyAlignment="0" applyProtection="0"/>
    <xf numFmtId="0" fontId="10" fillId="9" borderId="23" applyNumberFormat="0" applyFont="0" applyAlignment="0" applyProtection="0"/>
    <xf numFmtId="0" fontId="10" fillId="9" borderId="23" applyNumberFormat="0" applyFont="0" applyAlignment="0" applyProtection="0"/>
    <xf numFmtId="0" fontId="10" fillId="9" borderId="23" applyNumberFormat="0" applyFont="0" applyAlignment="0" applyProtection="0"/>
    <xf numFmtId="0" fontId="10" fillId="9" borderId="23" applyNumberFormat="0" applyFont="0" applyAlignment="0" applyProtection="0"/>
    <xf numFmtId="0" fontId="10" fillId="9" borderId="23" applyNumberFormat="0" applyFont="0" applyAlignment="0" applyProtection="0"/>
    <xf numFmtId="0" fontId="10" fillId="9" borderId="23" applyNumberFormat="0" applyFont="0" applyAlignment="0" applyProtection="0"/>
    <xf numFmtId="0" fontId="10" fillId="9" borderId="23" applyNumberFormat="0" applyFont="0" applyAlignment="0" applyProtection="0"/>
    <xf numFmtId="0" fontId="29" fillId="5" borderId="55"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44" fillId="0" borderId="0"/>
    <xf numFmtId="0" fontId="84" fillId="0" borderId="0" applyFont="0" applyBorder="0">
      <alignment horizontal="right"/>
    </xf>
    <xf numFmtId="0" fontId="38" fillId="56" borderId="0" applyNumberFormat="0" applyBorder="0" applyAlignment="0" applyProtection="0"/>
    <xf numFmtId="0" fontId="38" fillId="57" borderId="0" applyNumberFormat="0" applyBorder="0" applyAlignment="0" applyProtection="0"/>
    <xf numFmtId="0" fontId="37" fillId="58" borderId="0" applyNumberFormat="0" applyBorder="0" applyAlignment="0" applyProtection="0"/>
    <xf numFmtId="0" fontId="38" fillId="59" borderId="0" applyNumberFormat="0" applyBorder="0" applyAlignment="0" applyProtection="0"/>
    <xf numFmtId="0" fontId="38" fillId="60" borderId="0" applyNumberFormat="0" applyBorder="0" applyAlignment="0" applyProtection="0"/>
    <xf numFmtId="0" fontId="37" fillId="61" borderId="0" applyNumberFormat="0" applyBorder="0" applyAlignment="0" applyProtection="0"/>
    <xf numFmtId="0" fontId="38" fillId="41" borderId="0" applyNumberFormat="0" applyBorder="0" applyAlignment="0" applyProtection="0"/>
    <xf numFmtId="0" fontId="38" fillId="62" borderId="0" applyNumberFormat="0" applyBorder="0" applyAlignment="0" applyProtection="0"/>
    <xf numFmtId="0" fontId="37" fillId="63" borderId="0" applyNumberFormat="0" applyBorder="0" applyAlignment="0" applyProtection="0"/>
    <xf numFmtId="0" fontId="38" fillId="62" borderId="0" applyNumberFormat="0" applyBorder="0" applyAlignment="0" applyProtection="0"/>
    <xf numFmtId="0" fontId="38" fillId="63" borderId="0" applyNumberFormat="0" applyBorder="0" applyAlignment="0" applyProtection="0"/>
    <xf numFmtId="0" fontId="37" fillId="63" borderId="0" applyNumberFormat="0" applyBorder="0" applyAlignment="0" applyProtection="0"/>
    <xf numFmtId="0" fontId="38" fillId="56" borderId="0" applyNumberFormat="0" applyBorder="0" applyAlignment="0" applyProtection="0"/>
    <xf numFmtId="0" fontId="38" fillId="57" borderId="0" applyNumberFormat="0" applyBorder="0" applyAlignment="0" applyProtection="0"/>
    <xf numFmtId="0" fontId="37" fillId="57" borderId="0" applyNumberFormat="0" applyBorder="0" applyAlignment="0" applyProtection="0"/>
    <xf numFmtId="0" fontId="38" fillId="64" borderId="0" applyNumberFormat="0" applyBorder="0" applyAlignment="0" applyProtection="0"/>
    <xf numFmtId="0" fontId="38" fillId="60" borderId="0" applyNumberFormat="0" applyBorder="0" applyAlignment="0" applyProtection="0"/>
    <xf numFmtId="0" fontId="37" fillId="65" borderId="0" applyNumberFormat="0" applyBorder="0" applyAlignment="0" applyProtection="0"/>
    <xf numFmtId="0" fontId="146" fillId="0" borderId="51">
      <alignment horizontal="center"/>
    </xf>
    <xf numFmtId="43" fontId="145" fillId="0" borderId="0" applyFont="0" applyFill="0" applyBorder="0" applyAlignment="0" applyProtection="0"/>
    <xf numFmtId="43" fontId="145" fillId="0" borderId="0" applyFont="0" applyFill="0" applyBorder="0" applyAlignment="0" applyProtection="0"/>
    <xf numFmtId="245" fontId="147" fillId="0" borderId="0" applyFont="0" applyFill="0" applyBorder="0" applyAlignment="0" applyProtection="0"/>
    <xf numFmtId="246" fontId="147" fillId="0" borderId="0" applyFont="0" applyFill="0" applyBorder="0" applyAlignment="0" applyProtection="0"/>
    <xf numFmtId="246" fontId="147" fillId="0" borderId="0" applyFont="0" applyFill="0" applyBorder="0" applyAlignment="0" applyProtection="0"/>
    <xf numFmtId="43" fontId="148" fillId="0" borderId="0" applyFont="0" applyFill="0" applyBorder="0" applyAlignment="0" applyProtection="0"/>
    <xf numFmtId="43" fontId="145" fillId="0" borderId="0" applyFont="0" applyFill="0" applyBorder="0" applyAlignment="0" applyProtection="0"/>
    <xf numFmtId="0" fontId="10" fillId="0" borderId="0"/>
    <xf numFmtId="43" fontId="157" fillId="0" borderId="0" applyFont="0" applyFill="0" applyBorder="0" applyAlignment="0" applyProtection="0"/>
    <xf numFmtId="246" fontId="147" fillId="0" borderId="0" applyFont="0" applyFill="0" applyBorder="0" applyAlignment="0" applyProtection="0"/>
    <xf numFmtId="246" fontId="147"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45" fillId="0" borderId="0" applyFont="0" applyFill="0" applyBorder="0" applyAlignment="0" applyProtection="0"/>
    <xf numFmtId="244" fontId="10" fillId="0" borderId="0" applyFont="0" applyFill="0" applyBorder="0" applyAlignment="0" applyProtection="0"/>
    <xf numFmtId="247" fontId="10" fillId="0" borderId="0" applyFont="0" applyFill="0" applyBorder="0" applyAlignment="0" applyProtection="0"/>
    <xf numFmtId="43" fontId="145"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4" fontId="145" fillId="0" borderId="0" applyFont="0" applyFill="0" applyBorder="0" applyAlignment="0" applyProtection="0"/>
    <xf numFmtId="44" fontId="157" fillId="0" borderId="0" applyFont="0" applyFill="0" applyBorder="0" applyAlignment="0" applyProtection="0"/>
    <xf numFmtId="44" fontId="72" fillId="0" borderId="0" applyFont="0" applyFill="0" applyBorder="0" applyAlignment="0" applyProtection="0"/>
    <xf numFmtId="0" fontId="36" fillId="66" borderId="0" applyNumberFormat="0" applyBorder="0" applyAlignment="0" applyProtection="0"/>
    <xf numFmtId="0" fontId="36" fillId="67" borderId="0" applyNumberFormat="0" applyBorder="0" applyAlignment="0" applyProtection="0"/>
    <xf numFmtId="0" fontId="36" fillId="68" borderId="0" applyNumberFormat="0" applyBorder="0" applyAlignment="0" applyProtection="0"/>
    <xf numFmtId="0" fontId="84" fillId="0" borderId="0"/>
    <xf numFmtId="0" fontId="149" fillId="0" borderId="0" applyNumberFormat="0" applyFill="0" applyBorder="0" applyAlignment="0" applyProtection="0">
      <alignment vertical="top"/>
      <protection locked="0"/>
    </xf>
    <xf numFmtId="0" fontId="49" fillId="0" borderId="0" applyNumberFormat="0" applyFill="0" applyAlignment="0" applyProtection="0">
      <alignment vertical="top"/>
      <protection locked="0"/>
    </xf>
    <xf numFmtId="0" fontId="144" fillId="0" borderId="0"/>
    <xf numFmtId="0" fontId="144" fillId="0" borderId="0"/>
    <xf numFmtId="0" fontId="144" fillId="0" borderId="0"/>
    <xf numFmtId="0" fontId="145" fillId="0" borderId="0"/>
    <xf numFmtId="0" fontId="145" fillId="0" borderId="0"/>
    <xf numFmtId="0" fontId="145" fillId="0" borderId="0"/>
    <xf numFmtId="248" fontId="10" fillId="0" borderId="0"/>
    <xf numFmtId="0" fontId="147" fillId="0" borderId="0"/>
    <xf numFmtId="0" fontId="72" fillId="0" borderId="0"/>
    <xf numFmtId="0" fontId="145" fillId="0" borderId="0"/>
    <xf numFmtId="0" fontId="144" fillId="0" borderId="0"/>
    <xf numFmtId="0" fontId="11" fillId="0" borderId="0"/>
    <xf numFmtId="0" fontId="143" fillId="0" borderId="0"/>
    <xf numFmtId="0" fontId="145" fillId="0" borderId="0"/>
    <xf numFmtId="0" fontId="10" fillId="0" borderId="0"/>
    <xf numFmtId="0" fontId="145" fillId="0" borderId="0"/>
    <xf numFmtId="0" fontId="11" fillId="0" borderId="0"/>
    <xf numFmtId="0" fontId="144" fillId="0" borderId="0"/>
    <xf numFmtId="0" fontId="144" fillId="0" borderId="0"/>
    <xf numFmtId="0" fontId="144" fillId="0" borderId="0"/>
    <xf numFmtId="0" fontId="145" fillId="0" borderId="0"/>
    <xf numFmtId="0" fontId="145" fillId="0" borderId="0"/>
    <xf numFmtId="0" fontId="147" fillId="0" borderId="0"/>
    <xf numFmtId="0" fontId="72" fillId="55" borderId="49" applyNumberFormat="0" applyFont="0" applyAlignment="0" applyProtection="0"/>
    <xf numFmtId="0" fontId="11" fillId="0" borderId="0" applyFill="0" applyBorder="0" applyProtection="0">
      <alignment horizontal="centerContinuous"/>
    </xf>
    <xf numFmtId="249" fontId="84" fillId="0" borderId="0"/>
    <xf numFmtId="9" fontId="72" fillId="0" borderId="0" applyFont="0" applyFill="0" applyBorder="0" applyAlignment="0" applyProtection="0"/>
    <xf numFmtId="9" fontId="145" fillId="0" borderId="0" applyFont="0" applyFill="0" applyBorder="0" applyAlignment="0" applyProtection="0"/>
    <xf numFmtId="10" fontId="11" fillId="0" borderId="0" applyFill="0" applyBorder="0" applyProtection="0">
      <alignment horizontal="center"/>
    </xf>
    <xf numFmtId="9" fontId="157" fillId="0" borderId="0" applyFont="0" applyFill="0" applyBorder="0" applyAlignment="0" applyProtection="0"/>
    <xf numFmtId="9" fontId="157" fillId="0" borderId="0" applyFont="0" applyFill="0" applyBorder="0" applyAlignment="0" applyProtection="0"/>
    <xf numFmtId="9" fontId="157"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7" fillId="0" borderId="0" applyFont="0" applyFill="0" applyBorder="0" applyAlignment="0" applyProtection="0"/>
    <xf numFmtId="10" fontId="10" fillId="0" borderId="0" applyFont="0" applyFill="0" applyBorder="0" applyAlignment="0" applyProtection="0"/>
    <xf numFmtId="0" fontId="19" fillId="0" borderId="0" applyNumberFormat="0" applyFill="0" applyBorder="0" applyAlignment="0" applyProtection="0"/>
    <xf numFmtId="4" fontId="100" fillId="2" borderId="52" applyNumberFormat="0" applyProtection="0">
      <alignment vertical="center"/>
    </xf>
    <xf numFmtId="4" fontId="150" fillId="2" borderId="52" applyNumberFormat="0" applyProtection="0">
      <alignment vertical="center"/>
    </xf>
    <xf numFmtId="4" fontId="100" fillId="2" borderId="52" applyNumberFormat="0" applyProtection="0">
      <alignment horizontal="left" vertical="center" indent="1"/>
    </xf>
    <xf numFmtId="0" fontId="100" fillId="2" borderId="52" applyNumberFormat="0" applyProtection="0">
      <alignment horizontal="left" vertical="top" indent="1"/>
    </xf>
    <xf numFmtId="4" fontId="100" fillId="69" borderId="0" applyNumberFormat="0" applyProtection="0">
      <alignment horizontal="left" vertical="center" indent="1"/>
    </xf>
    <xf numFmtId="4" fontId="72" fillId="7" borderId="52" applyNumberFormat="0" applyProtection="0">
      <alignment horizontal="right" vertical="center"/>
    </xf>
    <xf numFmtId="4" fontId="72" fillId="8" borderId="52" applyNumberFormat="0" applyProtection="0">
      <alignment horizontal="right" vertical="center"/>
    </xf>
    <xf numFmtId="4" fontId="72" fillId="25" borderId="52" applyNumberFormat="0" applyProtection="0">
      <alignment horizontal="right" vertical="center"/>
    </xf>
    <xf numFmtId="4" fontId="72" fillId="17" borderId="52" applyNumberFormat="0" applyProtection="0">
      <alignment horizontal="right" vertical="center"/>
    </xf>
    <xf numFmtId="4" fontId="72" fillId="23" borderId="52" applyNumberFormat="0" applyProtection="0">
      <alignment horizontal="right" vertical="center"/>
    </xf>
    <xf numFmtId="4" fontId="72" fillId="29" borderId="52" applyNumberFormat="0" applyProtection="0">
      <alignment horizontal="right" vertical="center"/>
    </xf>
    <xf numFmtId="4" fontId="72" fillId="27" borderId="52" applyNumberFormat="0" applyProtection="0">
      <alignment horizontal="right" vertical="center"/>
    </xf>
    <xf numFmtId="4" fontId="72" fillId="70" borderId="52" applyNumberFormat="0" applyProtection="0">
      <alignment horizontal="right" vertical="center"/>
    </xf>
    <xf numFmtId="4" fontId="72" fillId="16" borderId="52" applyNumberFormat="0" applyProtection="0">
      <alignment horizontal="right" vertical="center"/>
    </xf>
    <xf numFmtId="4" fontId="100" fillId="71" borderId="53" applyNumberFormat="0" applyProtection="0">
      <alignment horizontal="left" vertical="center" indent="1"/>
    </xf>
    <xf numFmtId="4" fontId="72" fillId="72" borderId="0" applyNumberFormat="0" applyProtection="0">
      <alignment horizontal="left" vertical="center" indent="1"/>
    </xf>
    <xf numFmtId="4" fontId="151" fillId="22" borderId="0" applyNumberFormat="0" applyProtection="0">
      <alignment horizontal="left" vertical="center" indent="1"/>
    </xf>
    <xf numFmtId="4" fontId="72" fillId="69" borderId="52" applyNumberFormat="0" applyProtection="0">
      <alignment horizontal="right" vertical="center"/>
    </xf>
    <xf numFmtId="4" fontId="72" fillId="72" borderId="0" applyNumberFormat="0" applyProtection="0">
      <alignment horizontal="left" vertical="center" indent="1"/>
    </xf>
    <xf numFmtId="4" fontId="72" fillId="69" borderId="0" applyNumberFormat="0" applyProtection="0">
      <alignment horizontal="left" vertical="center" indent="1"/>
    </xf>
    <xf numFmtId="0" fontId="10" fillId="22" borderId="52" applyNumberFormat="0" applyProtection="0">
      <alignment horizontal="left" vertical="center" indent="1"/>
    </xf>
    <xf numFmtId="0" fontId="10" fillId="22" borderId="52" applyNumberFormat="0" applyProtection="0">
      <alignment horizontal="left" vertical="center" indent="1"/>
    </xf>
    <xf numFmtId="0" fontId="10" fillId="22" borderId="52" applyNumberFormat="0" applyProtection="0">
      <alignment horizontal="left" vertical="top" indent="1"/>
    </xf>
    <xf numFmtId="0" fontId="10" fillId="69" borderId="52" applyNumberFormat="0" applyProtection="0">
      <alignment horizontal="left" vertical="center" indent="1"/>
    </xf>
    <xf numFmtId="0" fontId="10" fillId="69" borderId="52" applyNumberFormat="0" applyProtection="0">
      <alignment horizontal="left" vertical="center" indent="1"/>
    </xf>
    <xf numFmtId="0" fontId="10" fillId="69" borderId="52" applyNumberFormat="0" applyProtection="0">
      <alignment horizontal="left" vertical="top" indent="1"/>
    </xf>
    <xf numFmtId="0" fontId="10" fillId="15" borderId="52" applyNumberFormat="0" applyProtection="0">
      <alignment horizontal="left" vertical="center" indent="1"/>
    </xf>
    <xf numFmtId="0" fontId="10" fillId="15" borderId="52" applyNumberFormat="0" applyProtection="0">
      <alignment horizontal="left" vertical="center" indent="1"/>
    </xf>
    <xf numFmtId="0" fontId="10" fillId="15" borderId="52" applyNumberFormat="0" applyProtection="0">
      <alignment horizontal="left" vertical="top" indent="1"/>
    </xf>
    <xf numFmtId="0" fontId="10" fillId="72" borderId="52" applyNumberFormat="0" applyProtection="0">
      <alignment horizontal="left" vertical="center" indent="1"/>
    </xf>
    <xf numFmtId="0" fontId="10" fillId="72" borderId="52" applyNumberFormat="0" applyProtection="0">
      <alignment horizontal="left" vertical="center" indent="1"/>
    </xf>
    <xf numFmtId="0" fontId="10" fillId="72" borderId="52" applyNumberFormat="0" applyProtection="0">
      <alignment horizontal="left" vertical="center" indent="1"/>
    </xf>
    <xf numFmtId="0" fontId="128" fillId="72" borderId="52" applyNumberFormat="0" applyProtection="0">
      <alignment horizontal="left" vertical="center" indent="1"/>
    </xf>
    <xf numFmtId="0" fontId="10" fillId="72" borderId="52" applyNumberFormat="0" applyProtection="0">
      <alignment horizontal="left" vertical="top" indent="1"/>
    </xf>
    <xf numFmtId="0" fontId="10" fillId="3" borderId="20" applyNumberFormat="0">
      <protection locked="0"/>
    </xf>
    <xf numFmtId="4" fontId="72" fillId="9" borderId="52" applyNumberFormat="0" applyProtection="0">
      <alignment vertical="center"/>
    </xf>
    <xf numFmtId="4" fontId="152" fillId="9" borderId="52" applyNumberFormat="0" applyProtection="0">
      <alignment vertical="center"/>
    </xf>
    <xf numFmtId="4" fontId="72" fillId="9" borderId="52" applyNumberFormat="0" applyProtection="0">
      <alignment horizontal="left" vertical="center" indent="1"/>
    </xf>
    <xf numFmtId="0" fontId="72" fillId="9" borderId="52" applyNumberFormat="0" applyProtection="0">
      <alignment horizontal="left" vertical="top" indent="1"/>
    </xf>
    <xf numFmtId="4" fontId="72" fillId="72" borderId="52" applyNumberFormat="0" applyProtection="0">
      <alignment horizontal="right" vertical="center"/>
    </xf>
    <xf numFmtId="4" fontId="152" fillId="72" borderId="52" applyNumberFormat="0" applyProtection="0">
      <alignment horizontal="right" vertical="center"/>
    </xf>
    <xf numFmtId="4" fontId="72" fillId="69" borderId="52" applyNumberFormat="0" applyProtection="0">
      <alignment horizontal="left" vertical="center" indent="1"/>
    </xf>
    <xf numFmtId="0" fontId="72" fillId="69" borderId="52" applyNumberFormat="0" applyProtection="0">
      <alignment horizontal="left" vertical="top" indent="1"/>
    </xf>
    <xf numFmtId="4" fontId="153" fillId="73" borderId="0" applyNumberFormat="0" applyProtection="0">
      <alignment horizontal="left" vertical="center" indent="1"/>
    </xf>
    <xf numFmtId="4" fontId="19" fillId="72" borderId="52" applyNumberFormat="0" applyProtection="0">
      <alignment horizontal="right" vertical="center"/>
    </xf>
    <xf numFmtId="0" fontId="26" fillId="0" borderId="0" applyNumberFormat="0" applyFill="0" applyBorder="0" applyAlignment="0" applyProtection="0"/>
    <xf numFmtId="0" fontId="154" fillId="0" borderId="0"/>
    <xf numFmtId="0" fontId="12" fillId="0" borderId="0">
      <alignment horizontal="centerContinuous"/>
    </xf>
    <xf numFmtId="0" fontId="12" fillId="0" borderId="0" applyFill="0" applyBorder="0" applyProtection="0">
      <alignment horizontal="centerContinuous" wrapText="1"/>
    </xf>
    <xf numFmtId="250" fontId="84" fillId="0" borderId="0"/>
    <xf numFmtId="251" fontId="84" fillId="0" borderId="0"/>
    <xf numFmtId="0" fontId="155" fillId="0" borderId="0" applyNumberFormat="0" applyFill="0" applyBorder="0" applyAlignment="0" applyProtection="0"/>
    <xf numFmtId="0" fontId="156" fillId="0" borderId="0" applyNumberFormat="0" applyFont="0" applyFill="0" applyBorder="0" applyAlignment="0"/>
    <xf numFmtId="252" fontId="84" fillId="0" borderId="0"/>
    <xf numFmtId="43" fontId="145" fillId="0" borderId="0" applyFont="0" applyFill="0" applyBorder="0" applyAlignment="0" applyProtection="0"/>
    <xf numFmtId="9" fontId="72" fillId="0" borderId="0" applyFont="0" applyFill="0" applyBorder="0" applyAlignment="0" applyProtection="0"/>
    <xf numFmtId="0" fontId="9" fillId="0" borderId="0"/>
    <xf numFmtId="44" fontId="9" fillId="0" borderId="0" applyFont="0" applyFill="0" applyBorder="0" applyAlignment="0" applyProtection="0"/>
    <xf numFmtId="42"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37" fillId="27" borderId="0" applyNumberFormat="0" applyBorder="0" applyAlignment="0" applyProtection="0"/>
    <xf numFmtId="0" fontId="29" fillId="5" borderId="55" applyNumberFormat="0" applyAlignment="0" applyProtection="0"/>
    <xf numFmtId="221" fontId="75" fillId="0" borderId="0">
      <protection locked="0"/>
    </xf>
    <xf numFmtId="6" fontId="81" fillId="0" borderId="0">
      <protection locked="0"/>
    </xf>
    <xf numFmtId="0" fontId="31" fillId="14" borderId="55" applyNumberFormat="0" applyAlignment="0" applyProtection="0"/>
    <xf numFmtId="0" fontId="88" fillId="0" borderId="13" applyNumberFormat="0" applyFill="0" applyAlignment="0" applyProtection="0"/>
    <xf numFmtId="0" fontId="89" fillId="0" borderId="15" applyNumberFormat="0" applyFill="0" applyAlignment="0" applyProtection="0"/>
    <xf numFmtId="49" fontId="49" fillId="0" borderId="60">
      <alignment vertical="top"/>
      <protection locked="0"/>
    </xf>
    <xf numFmtId="190" fontId="39" fillId="0" borderId="62"/>
    <xf numFmtId="0" fontId="29" fillId="5" borderId="55" applyNumberFormat="0" applyAlignment="0" applyProtection="0"/>
    <xf numFmtId="0" fontId="37" fillId="18" borderId="0" applyNumberFormat="0" applyBorder="0" applyAlignment="0" applyProtection="0"/>
    <xf numFmtId="0" fontId="10" fillId="9" borderId="56" applyNumberFormat="0" applyFont="0" applyAlignment="0" applyProtection="0"/>
    <xf numFmtId="0" fontId="30" fillId="14" borderId="57" applyNumberFormat="0" applyAlignment="0" applyProtection="0"/>
    <xf numFmtId="0" fontId="36" fillId="0" borderId="58" applyNumberFormat="0" applyFill="0" applyAlignment="0" applyProtection="0"/>
    <xf numFmtId="0" fontId="29" fillId="5" borderId="55" applyNumberFormat="0" applyAlignment="0" applyProtection="0"/>
    <xf numFmtId="9" fontId="10" fillId="0" borderId="0" applyFont="0" applyFill="0" applyBorder="0" applyAlignment="0" applyProtection="0"/>
    <xf numFmtId="0" fontId="37" fillId="27" borderId="0" applyNumberFormat="0" applyBorder="0" applyAlignment="0" applyProtection="0"/>
    <xf numFmtId="6" fontId="81" fillId="0" borderId="0">
      <protection locked="0"/>
    </xf>
    <xf numFmtId="4" fontId="150" fillId="2" borderId="70" applyNumberFormat="0" applyProtection="0">
      <alignment vertical="center"/>
    </xf>
    <xf numFmtId="0" fontId="37" fillId="21" borderId="0" applyNumberFormat="0" applyBorder="0" applyAlignment="0" applyProtection="0"/>
    <xf numFmtId="221" fontId="75" fillId="0" borderId="0">
      <protection locked="0"/>
    </xf>
    <xf numFmtId="4" fontId="72" fillId="69" borderId="70" applyNumberFormat="0" applyProtection="0">
      <alignment horizontal="left" vertical="center" indent="1"/>
    </xf>
    <xf numFmtId="4" fontId="72" fillId="29" borderId="82" applyNumberFormat="0" applyProtection="0">
      <alignment horizontal="right" vertical="center"/>
    </xf>
    <xf numFmtId="0" fontId="37" fillId="27" borderId="0" applyNumberFormat="0" applyBorder="0" applyAlignment="0" applyProtection="0"/>
    <xf numFmtId="239" fontId="16" fillId="0" borderId="60" applyFont="0" applyFill="0" applyBorder="0" applyAlignment="0" applyProtection="0"/>
    <xf numFmtId="4" fontId="19" fillId="72" borderId="82" applyNumberFormat="0" applyProtection="0">
      <alignment horizontal="right" vertical="center"/>
    </xf>
    <xf numFmtId="4" fontId="72" fillId="7" borderId="70" applyNumberFormat="0" applyProtection="0">
      <alignment horizontal="right" vertical="center"/>
    </xf>
    <xf numFmtId="221" fontId="75" fillId="0" borderId="0">
      <protection locked="0"/>
    </xf>
    <xf numFmtId="0" fontId="10" fillId="72" borderId="82" applyNumberFormat="0" applyProtection="0">
      <alignment horizontal="left" vertical="center" indent="1"/>
    </xf>
    <xf numFmtId="0" fontId="37" fillId="29" borderId="0" applyNumberFormat="0" applyBorder="0" applyAlignment="0" applyProtection="0"/>
    <xf numFmtId="0" fontId="29" fillId="5" borderId="55" applyNumberFormat="0" applyAlignment="0" applyProtection="0"/>
    <xf numFmtId="0" fontId="37" fillId="29" borderId="0" applyNumberFormat="0" applyBorder="0" applyAlignment="0" applyProtection="0"/>
    <xf numFmtId="0" fontId="37" fillId="27" borderId="0" applyNumberFormat="0" applyBorder="0" applyAlignment="0" applyProtection="0"/>
    <xf numFmtId="9" fontId="10" fillId="0" borderId="0" applyFont="0" applyFill="0" applyBorder="0" applyAlignment="0" applyProtection="0"/>
    <xf numFmtId="4" fontId="72" fillId="16" borderId="82" applyNumberFormat="0" applyProtection="0">
      <alignment horizontal="right" vertical="center"/>
    </xf>
    <xf numFmtId="0" fontId="10" fillId="15" borderId="70" applyNumberFormat="0" applyProtection="0">
      <alignment horizontal="left" vertical="center" indent="1"/>
    </xf>
    <xf numFmtId="1" fontId="83" fillId="37" borderId="76" applyNumberFormat="0" applyBorder="0" applyAlignment="0">
      <alignment horizontal="centerContinuous" vertical="center"/>
      <protection locked="0"/>
    </xf>
    <xf numFmtId="0" fontId="65" fillId="0" borderId="68" applyNumberFormat="0" applyFill="0" applyAlignment="0" applyProtection="0"/>
    <xf numFmtId="0" fontId="10" fillId="69" borderId="82" applyNumberFormat="0" applyProtection="0">
      <alignment horizontal="left" vertical="center" indent="1"/>
    </xf>
    <xf numFmtId="0" fontId="65" fillId="0" borderId="68" applyNumberFormat="0" applyFill="0" applyAlignment="0" applyProtection="0"/>
    <xf numFmtId="0" fontId="10" fillId="9" borderId="56" applyNumberFormat="0" applyFont="0" applyAlignment="0" applyProtection="0"/>
    <xf numFmtId="0" fontId="37" fillId="27" borderId="0" applyNumberFormat="0" applyBorder="0" applyAlignment="0" applyProtection="0"/>
    <xf numFmtId="4" fontId="72" fillId="9" borderId="70" applyNumberFormat="0" applyProtection="0">
      <alignment vertical="center"/>
    </xf>
    <xf numFmtId="4" fontId="100" fillId="2" borderId="70" applyNumberFormat="0" applyProtection="0">
      <alignment vertical="center"/>
    </xf>
    <xf numFmtId="221" fontId="75" fillId="0" borderId="0">
      <protection locked="0"/>
    </xf>
    <xf numFmtId="0" fontId="65" fillId="0" borderId="65" applyNumberFormat="0" applyFill="0" applyAlignment="0" applyProtection="0"/>
    <xf numFmtId="0" fontId="65" fillId="0" borderId="67" applyNumberFormat="0" applyFill="0" applyAlignment="0" applyProtection="0"/>
    <xf numFmtId="4" fontId="72" fillId="16" borderId="70" applyNumberFormat="0" applyProtection="0">
      <alignment horizontal="right" vertical="center"/>
    </xf>
    <xf numFmtId="0" fontId="10" fillId="9" borderId="73" applyNumberFormat="0" applyFont="0" applyAlignment="0" applyProtection="0"/>
    <xf numFmtId="0" fontId="37" fillId="25" borderId="0" applyNumberFormat="0" applyBorder="0" applyAlignment="0" applyProtection="0"/>
    <xf numFmtId="0" fontId="10" fillId="0" borderId="0"/>
    <xf numFmtId="4" fontId="72" fillId="69" borderId="82" applyNumberFormat="0" applyProtection="0">
      <alignment horizontal="right" vertical="center"/>
    </xf>
    <xf numFmtId="0" fontId="65" fillId="0" borderId="64" applyNumberFormat="0" applyFill="0" applyAlignment="0" applyProtection="0"/>
    <xf numFmtId="0" fontId="37" fillId="18" borderId="0" applyNumberFormat="0" applyBorder="0" applyAlignment="0" applyProtection="0"/>
    <xf numFmtId="4" fontId="72" fillId="8" borderId="70" applyNumberFormat="0" applyProtection="0">
      <alignment horizontal="right" vertical="center"/>
    </xf>
    <xf numFmtId="0" fontId="65" fillId="0" borderId="65" applyNumberFormat="0" applyFill="0" applyAlignment="0" applyProtection="0"/>
    <xf numFmtId="221" fontId="75" fillId="0" borderId="0">
      <protection locked="0"/>
    </xf>
    <xf numFmtId="0" fontId="10" fillId="9" borderId="56" applyNumberFormat="0" applyFont="0" applyAlignment="0" applyProtection="0"/>
    <xf numFmtId="0" fontId="10" fillId="9" borderId="56" applyNumberFormat="0" applyFont="0" applyAlignment="0" applyProtection="0"/>
    <xf numFmtId="0" fontId="10" fillId="9" borderId="56" applyNumberFormat="0" applyFont="0" applyAlignment="0" applyProtection="0"/>
    <xf numFmtId="0" fontId="10" fillId="9" borderId="56" applyNumberFormat="0" applyFont="0" applyAlignment="0" applyProtection="0"/>
    <xf numFmtId="0" fontId="10" fillId="9" borderId="56" applyNumberFormat="0" applyFont="0" applyAlignment="0" applyProtection="0"/>
    <xf numFmtId="0" fontId="10" fillId="9" borderId="56" applyNumberFormat="0" applyFont="0" applyAlignment="0" applyProtection="0"/>
    <xf numFmtId="0" fontId="10" fillId="9" borderId="56" applyNumberFormat="0" applyFont="0" applyAlignment="0" applyProtection="0"/>
    <xf numFmtId="0" fontId="10" fillId="9" borderId="56" applyNumberFormat="0" applyFont="0" applyAlignment="0" applyProtection="0"/>
    <xf numFmtId="0" fontId="10" fillId="9" borderId="56" applyNumberFormat="0" applyFont="0" applyAlignment="0" applyProtection="0"/>
    <xf numFmtId="0" fontId="10" fillId="9" borderId="56" applyNumberFormat="0" applyFont="0" applyAlignment="0" applyProtection="0"/>
    <xf numFmtId="0" fontId="10" fillId="9" borderId="56" applyNumberFormat="0" applyFont="0" applyAlignment="0" applyProtection="0"/>
    <xf numFmtId="0" fontId="10" fillId="9" borderId="56" applyNumberFormat="0" applyFont="0" applyAlignment="0" applyProtection="0"/>
    <xf numFmtId="0" fontId="10" fillId="9" borderId="56" applyNumberFormat="0" applyFont="0" applyAlignment="0" applyProtection="0"/>
    <xf numFmtId="9" fontId="10" fillId="0" borderId="0" applyFont="0" applyFill="0" applyBorder="0" applyAlignment="0" applyProtection="0"/>
    <xf numFmtId="221" fontId="75" fillId="0" borderId="0">
      <protection locked="0"/>
    </xf>
    <xf numFmtId="0" fontId="37" fillId="18" borderId="0" applyNumberFormat="0" applyBorder="0" applyAlignment="0" applyProtection="0"/>
    <xf numFmtId="0" fontId="37" fillId="27" borderId="0" applyNumberFormat="0" applyBorder="0" applyAlignment="0" applyProtection="0"/>
    <xf numFmtId="0" fontId="29" fillId="5" borderId="55" applyNumberFormat="0" applyAlignment="0" applyProtection="0"/>
    <xf numFmtId="0" fontId="37" fillId="27" borderId="0" applyNumberFormat="0" applyBorder="0" applyAlignment="0" applyProtection="0"/>
    <xf numFmtId="0" fontId="65" fillId="0" borderId="65" applyNumberFormat="0" applyFill="0" applyAlignment="0" applyProtection="0"/>
    <xf numFmtId="6" fontId="81" fillId="0" borderId="0">
      <protection locked="0"/>
    </xf>
    <xf numFmtId="9" fontId="10" fillId="0" borderId="0" applyFont="0" applyFill="0" applyBorder="0" applyAlignment="0" applyProtection="0"/>
    <xf numFmtId="0" fontId="10" fillId="9" borderId="73" applyNumberFormat="0" applyFont="0" applyAlignment="0" applyProtection="0"/>
    <xf numFmtId="0" fontId="37" fillId="21" borderId="0" applyNumberFormat="0" applyBorder="0" applyAlignment="0" applyProtection="0"/>
    <xf numFmtId="0" fontId="37" fillId="21" borderId="0" applyNumberFormat="0" applyBorder="0" applyAlignment="0" applyProtection="0"/>
    <xf numFmtId="0" fontId="65" fillId="0" borderId="69" applyNumberFormat="0" applyFill="0" applyAlignment="0" applyProtection="0"/>
    <xf numFmtId="0" fontId="10" fillId="15" borderId="82" applyNumberFormat="0" applyProtection="0">
      <alignment horizontal="left" vertical="top" indent="1"/>
    </xf>
    <xf numFmtId="0" fontId="37" fillId="18" borderId="0" applyNumberFormat="0" applyBorder="0" applyAlignment="0" applyProtection="0"/>
    <xf numFmtId="4" fontId="72" fillId="17" borderId="82" applyNumberFormat="0" applyProtection="0">
      <alignment horizontal="right" vertical="center"/>
    </xf>
    <xf numFmtId="4" fontId="72" fillId="29" borderId="70" applyNumberFormat="0" applyProtection="0">
      <alignment horizontal="right" vertical="center"/>
    </xf>
    <xf numFmtId="0" fontId="37" fillId="18" borderId="0" applyNumberFormat="0" applyBorder="0" applyAlignment="0" applyProtection="0"/>
    <xf numFmtId="6" fontId="81" fillId="0" borderId="0">
      <protection locked="0"/>
    </xf>
    <xf numFmtId="4" fontId="72" fillId="70" borderId="82" applyNumberFormat="0" applyProtection="0">
      <alignment horizontal="right" vertical="center"/>
    </xf>
    <xf numFmtId="0" fontId="29" fillId="5" borderId="55" applyNumberFormat="0" applyAlignment="0" applyProtection="0"/>
    <xf numFmtId="0" fontId="29" fillId="5" borderId="72" applyNumberFormat="0" applyAlignment="0" applyProtection="0"/>
    <xf numFmtId="221" fontId="75" fillId="0" borderId="0">
      <protection locked="0"/>
    </xf>
    <xf numFmtId="0" fontId="37" fillId="24" borderId="0" applyNumberFormat="0" applyBorder="0" applyAlignment="0" applyProtection="0"/>
    <xf numFmtId="239" fontId="16" fillId="0" borderId="77" applyFont="0" applyFill="0" applyBorder="0" applyAlignment="0" applyProtection="0"/>
    <xf numFmtId="4" fontId="72" fillId="72" borderId="82" applyNumberFormat="0" applyProtection="0">
      <alignment horizontal="right" vertical="center"/>
    </xf>
    <xf numFmtId="0" fontId="10" fillId="72" borderId="82" applyNumberFormat="0" applyProtection="0">
      <alignment horizontal="left" vertical="center" indent="1"/>
    </xf>
    <xf numFmtId="4" fontId="72" fillId="7" borderId="82" applyNumberFormat="0" applyProtection="0">
      <alignment horizontal="right" vertical="center"/>
    </xf>
    <xf numFmtId="0" fontId="37" fillId="29" borderId="0" applyNumberFormat="0" applyBorder="0" applyAlignment="0" applyProtection="0"/>
    <xf numFmtId="4" fontId="72" fillId="44" borderId="77" applyNumberFormat="0" applyProtection="0">
      <alignment horizontal="right" vertical="center"/>
    </xf>
    <xf numFmtId="6" fontId="81" fillId="0" borderId="0">
      <protection locked="0"/>
    </xf>
    <xf numFmtId="0" fontId="10" fillId="22" borderId="82" applyNumberFormat="0" applyProtection="0">
      <alignment horizontal="left" vertical="top" indent="1"/>
    </xf>
    <xf numFmtId="4" fontId="152" fillId="72" borderId="82" applyNumberFormat="0" applyProtection="0">
      <alignment horizontal="right" vertical="center"/>
    </xf>
    <xf numFmtId="6" fontId="81" fillId="0" borderId="0">
      <protection locked="0"/>
    </xf>
    <xf numFmtId="0" fontId="10" fillId="9" borderId="73" applyNumberFormat="0" applyFont="0" applyAlignment="0" applyProtection="0"/>
    <xf numFmtId="0" fontId="37" fillId="18" borderId="0" applyNumberFormat="0" applyBorder="0" applyAlignment="0" applyProtection="0"/>
    <xf numFmtId="0" fontId="10" fillId="72" borderId="82" applyNumberFormat="0" applyProtection="0">
      <alignment horizontal="left" vertical="center" indent="1"/>
    </xf>
    <xf numFmtId="0" fontId="65" fillId="0" borderId="66" applyNumberFormat="0" applyFill="0" applyAlignment="0" applyProtection="0"/>
    <xf numFmtId="0" fontId="37" fillId="27" borderId="0" applyNumberFormat="0" applyBorder="0" applyAlignment="0" applyProtection="0"/>
    <xf numFmtId="0" fontId="29" fillId="5" borderId="55" applyNumberFormat="0" applyAlignment="0" applyProtection="0"/>
    <xf numFmtId="6" fontId="81" fillId="0" borderId="0">
      <protection locked="0"/>
    </xf>
    <xf numFmtId="0" fontId="10" fillId="72" borderId="70" applyNumberFormat="0" applyProtection="0">
      <alignment horizontal="left" vertical="center" indent="1"/>
    </xf>
    <xf numFmtId="4" fontId="152" fillId="72" borderId="70" applyNumberFormat="0" applyProtection="0">
      <alignment horizontal="right" vertical="center"/>
    </xf>
    <xf numFmtId="9" fontId="10" fillId="0" borderId="0" applyFont="0" applyFill="0" applyBorder="0" applyAlignment="0" applyProtection="0"/>
    <xf numFmtId="0" fontId="10" fillId="9" borderId="73" applyNumberFormat="0" applyFont="0" applyAlignment="0" applyProtection="0"/>
    <xf numFmtId="0" fontId="37" fillId="27" borderId="0" applyNumberFormat="0" applyBorder="0" applyAlignment="0" applyProtection="0"/>
    <xf numFmtId="0" fontId="37" fillId="25" borderId="0" applyNumberFormat="0" applyBorder="0" applyAlignment="0" applyProtection="0"/>
    <xf numFmtId="4" fontId="10" fillId="41" borderId="77" applyNumberFormat="0" applyProtection="0">
      <alignment vertical="center"/>
    </xf>
    <xf numFmtId="0" fontId="65" fillId="0" borderId="68" applyNumberFormat="0" applyFill="0" applyAlignment="0" applyProtection="0"/>
    <xf numFmtId="0" fontId="10" fillId="0" borderId="0"/>
    <xf numFmtId="0" fontId="72" fillId="69" borderId="82" applyNumberFormat="0" applyProtection="0">
      <alignment horizontal="left" vertical="top" indent="1"/>
    </xf>
    <xf numFmtId="4" fontId="72" fillId="23" borderId="70" applyNumberFormat="0" applyProtection="0">
      <alignment horizontal="right" vertical="center"/>
    </xf>
    <xf numFmtId="9" fontId="10" fillId="0" borderId="0" applyFont="0" applyFill="0" applyBorder="0" applyAlignment="0" applyProtection="0"/>
    <xf numFmtId="0" fontId="65" fillId="0" borderId="81" applyNumberFormat="0" applyFill="0" applyAlignment="0" applyProtection="0"/>
    <xf numFmtId="0" fontId="10" fillId="3" borderId="60" applyNumberFormat="0">
      <protection locked="0"/>
    </xf>
    <xf numFmtId="4" fontId="72" fillId="25" borderId="82" applyNumberFormat="0" applyProtection="0">
      <alignment horizontal="right" vertical="center"/>
    </xf>
    <xf numFmtId="0" fontId="29" fillId="5" borderId="55" applyNumberFormat="0" applyAlignment="0" applyProtection="0"/>
    <xf numFmtId="4" fontId="10" fillId="0" borderId="77" applyNumberFormat="0" applyProtection="0">
      <alignment horizontal="right" vertical="center"/>
    </xf>
    <xf numFmtId="0" fontId="10" fillId="15" borderId="82" applyNumberFormat="0" applyProtection="0">
      <alignment horizontal="left" vertical="center" indent="1"/>
    </xf>
    <xf numFmtId="4" fontId="72" fillId="72" borderId="70" applyNumberFormat="0" applyProtection="0">
      <alignment horizontal="right" vertical="center"/>
    </xf>
    <xf numFmtId="0" fontId="65" fillId="0" borderId="65" applyNumberFormat="0" applyFill="0" applyAlignment="0" applyProtection="0"/>
    <xf numFmtId="0" fontId="37" fillId="18" borderId="0" applyNumberFormat="0" applyBorder="0" applyAlignment="0" applyProtection="0"/>
    <xf numFmtId="4" fontId="100" fillId="2" borderId="82" applyNumberFormat="0" applyProtection="0">
      <alignment horizontal="left" vertical="center" indent="1"/>
    </xf>
    <xf numFmtId="0" fontId="10" fillId="9" borderId="73" applyNumberFormat="0" applyFont="0" applyAlignment="0" applyProtection="0"/>
    <xf numFmtId="0" fontId="10" fillId="0" borderId="0"/>
    <xf numFmtId="0" fontId="10" fillId="9" borderId="73" applyNumberFormat="0" applyFont="0" applyAlignment="0" applyProtection="0"/>
    <xf numFmtId="0" fontId="10" fillId="22" borderId="70" applyNumberFormat="0" applyProtection="0">
      <alignment horizontal="left" vertical="top" indent="1"/>
    </xf>
    <xf numFmtId="4" fontId="72" fillId="25" borderId="70" applyNumberFormat="0" applyProtection="0">
      <alignment horizontal="right" vertical="center"/>
    </xf>
    <xf numFmtId="4" fontId="72" fillId="9" borderId="70" applyNumberFormat="0" applyProtection="0">
      <alignment horizontal="left" vertical="center" indent="1"/>
    </xf>
    <xf numFmtId="0" fontId="10" fillId="69" borderId="70" applyNumberFormat="0" applyProtection="0">
      <alignment horizontal="left" vertical="center" indent="1"/>
    </xf>
    <xf numFmtId="10" fontId="16" fillId="39" borderId="77" applyNumberFormat="0" applyBorder="0" applyAlignment="0" applyProtection="0"/>
    <xf numFmtId="0" fontId="37" fillId="21" borderId="0" applyNumberFormat="0" applyBorder="0" applyAlignment="0" applyProtection="0"/>
    <xf numFmtId="0" fontId="37" fillId="18" borderId="0" applyNumberFormat="0" applyBorder="0" applyAlignment="0" applyProtection="0"/>
    <xf numFmtId="0" fontId="37" fillId="21" borderId="0" applyNumberFormat="0" applyBorder="0" applyAlignment="0" applyProtection="0"/>
    <xf numFmtId="9" fontId="10" fillId="0" borderId="0" applyFont="0" applyFill="0" applyBorder="0" applyAlignment="0" applyProtection="0"/>
    <xf numFmtId="0" fontId="37" fillId="29" borderId="0" applyNumberFormat="0" applyBorder="0" applyAlignment="0" applyProtection="0"/>
    <xf numFmtId="9" fontId="10" fillId="0" borderId="0" applyFont="0" applyFill="0" applyBorder="0" applyAlignment="0" applyProtection="0"/>
    <xf numFmtId="0" fontId="37" fillId="21" borderId="0" applyNumberFormat="0" applyBorder="0" applyAlignment="0" applyProtection="0"/>
    <xf numFmtId="0" fontId="65" fillId="0" borderId="67" applyNumberFormat="0" applyFill="0" applyAlignment="0" applyProtection="0"/>
    <xf numFmtId="4" fontId="100" fillId="2" borderId="70" applyNumberFormat="0" applyProtection="0">
      <alignment horizontal="left" vertical="center" indent="1"/>
    </xf>
    <xf numFmtId="0" fontId="37" fillId="18" borderId="0" applyNumberFormat="0" applyBorder="0" applyAlignment="0" applyProtection="0"/>
    <xf numFmtId="0" fontId="10" fillId="9" borderId="73" applyNumberFormat="0" applyFont="0" applyAlignment="0" applyProtection="0"/>
    <xf numFmtId="0" fontId="37" fillId="18" borderId="0" applyNumberFormat="0" applyBorder="0" applyAlignment="0" applyProtection="0"/>
    <xf numFmtId="0" fontId="10" fillId="22" borderId="82" applyNumberFormat="0" applyProtection="0">
      <alignment horizontal="left" vertical="center" indent="1"/>
    </xf>
    <xf numFmtId="238" fontId="49" fillId="0" borderId="80">
      <protection locked="0"/>
    </xf>
    <xf numFmtId="4" fontId="72" fillId="70" borderId="70" applyNumberFormat="0" applyProtection="0">
      <alignment horizontal="right" vertical="center"/>
    </xf>
    <xf numFmtId="0" fontId="10" fillId="0" borderId="0"/>
    <xf numFmtId="0" fontId="37" fillId="24" borderId="0" applyNumberFormat="0" applyBorder="0" applyAlignment="0" applyProtection="0"/>
    <xf numFmtId="0" fontId="37" fillId="25" borderId="0" applyNumberFormat="0" applyBorder="0" applyAlignment="0" applyProtection="0"/>
    <xf numFmtId="0" fontId="10" fillId="9" borderId="73" applyNumberFormat="0" applyFont="0" applyAlignment="0" applyProtection="0"/>
    <xf numFmtId="0" fontId="100" fillId="2" borderId="82" applyNumberFormat="0" applyProtection="0">
      <alignment horizontal="left" vertical="top" indent="1"/>
    </xf>
    <xf numFmtId="0" fontId="65" fillId="0" borderId="67" applyNumberFormat="0" applyFill="0" applyAlignment="0" applyProtection="0"/>
    <xf numFmtId="0" fontId="37" fillId="24" borderId="0" applyNumberFormat="0" applyBorder="0" applyAlignment="0" applyProtection="0"/>
    <xf numFmtId="0" fontId="37" fillId="25"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4" fontId="72" fillId="9" borderId="82" applyNumberFormat="0" applyProtection="0">
      <alignment vertical="center"/>
    </xf>
    <xf numFmtId="0" fontId="65" fillId="0" borderId="68" applyNumberFormat="0" applyFill="0" applyAlignment="0" applyProtection="0"/>
    <xf numFmtId="0" fontId="37" fillId="24" borderId="0" applyNumberFormat="0" applyBorder="0" applyAlignment="0" applyProtection="0"/>
    <xf numFmtId="0" fontId="37" fillId="25" borderId="0" applyNumberFormat="0" applyBorder="0" applyAlignment="0" applyProtection="0"/>
    <xf numFmtId="4" fontId="72" fillId="8" borderId="82" applyNumberFormat="0" applyProtection="0">
      <alignment horizontal="right" vertical="center"/>
    </xf>
    <xf numFmtId="0" fontId="37" fillId="24" borderId="0" applyNumberFormat="0" applyBorder="0" applyAlignment="0" applyProtection="0"/>
    <xf numFmtId="4" fontId="72" fillId="27" borderId="82" applyNumberFormat="0" applyProtection="0">
      <alignment horizontal="right" vertical="center"/>
    </xf>
    <xf numFmtId="0" fontId="37" fillId="25" borderId="0" applyNumberFormat="0" applyBorder="0" applyAlignment="0" applyProtection="0"/>
    <xf numFmtId="0" fontId="10" fillId="9" borderId="73" applyNumberFormat="0" applyFont="0" applyAlignment="0" applyProtection="0"/>
    <xf numFmtId="4" fontId="72" fillId="9" borderId="82" applyNumberFormat="0" applyProtection="0">
      <alignment horizontal="left" vertical="center" indent="1"/>
    </xf>
    <xf numFmtId="0" fontId="65" fillId="0" borderId="69" applyNumberFormat="0" applyFill="0" applyAlignment="0" applyProtection="0"/>
    <xf numFmtId="4" fontId="98" fillId="0" borderId="78" applyBorder="0">
      <alignment horizontal="right" wrapText="1"/>
    </xf>
    <xf numFmtId="0" fontId="37" fillId="24" borderId="0" applyNumberFormat="0" applyBorder="0" applyAlignment="0" applyProtection="0"/>
    <xf numFmtId="0" fontId="37" fillId="25" borderId="0" applyNumberFormat="0" applyBorder="0" applyAlignment="0" applyProtection="0"/>
    <xf numFmtId="4" fontId="152" fillId="9" borderId="70" applyNumberFormat="0" applyProtection="0">
      <alignment vertical="center"/>
    </xf>
    <xf numFmtId="0" fontId="37" fillId="24" borderId="0" applyNumberFormat="0" applyBorder="0" applyAlignment="0" applyProtection="0"/>
    <xf numFmtId="0" fontId="37" fillId="24" borderId="0" applyNumberFormat="0" applyBorder="0" applyAlignment="0" applyProtection="0"/>
    <xf numFmtId="0" fontId="10" fillId="22" borderId="70" applyNumberFormat="0" applyProtection="0">
      <alignment horizontal="left" vertical="center" indent="1"/>
    </xf>
    <xf numFmtId="0" fontId="29" fillId="5" borderId="72" applyNumberFormat="0" applyAlignment="0" applyProtection="0"/>
    <xf numFmtId="4" fontId="72" fillId="17" borderId="70" applyNumberFormat="0" applyProtection="0">
      <alignment horizontal="right" vertical="center"/>
    </xf>
    <xf numFmtId="0" fontId="100" fillId="2" borderId="70" applyNumberFormat="0" applyProtection="0">
      <alignment horizontal="left" vertical="top" indent="1"/>
    </xf>
    <xf numFmtId="0" fontId="37" fillId="24" borderId="0" applyNumberFormat="0" applyBorder="0" applyAlignment="0" applyProtection="0"/>
    <xf numFmtId="0" fontId="10" fillId="9" borderId="73" applyNumberFormat="0" applyFont="0" applyAlignment="0" applyProtection="0"/>
    <xf numFmtId="0" fontId="37" fillId="24" borderId="0" applyNumberFormat="0" applyBorder="0" applyAlignment="0" applyProtection="0"/>
    <xf numFmtId="0" fontId="10" fillId="69" borderId="82" applyNumberFormat="0" applyProtection="0">
      <alignment horizontal="left" vertical="center" indent="1"/>
    </xf>
    <xf numFmtId="0" fontId="10" fillId="72" borderId="70" applyNumberFormat="0" applyProtection="0">
      <alignment horizontal="left" vertical="center" indent="1"/>
    </xf>
    <xf numFmtId="0" fontId="10" fillId="9" borderId="73" applyNumberFormat="0" applyFont="0" applyAlignment="0" applyProtection="0"/>
    <xf numFmtId="0" fontId="10" fillId="9" borderId="73" applyNumberFormat="0" applyFont="0" applyAlignment="0" applyProtection="0"/>
    <xf numFmtId="0" fontId="37" fillId="24" borderId="0" applyNumberFormat="0" applyBorder="0" applyAlignment="0" applyProtection="0"/>
    <xf numFmtId="4" fontId="10" fillId="0" borderId="77" applyNumberFormat="0" applyProtection="0">
      <alignment horizontal="right" vertical="center"/>
    </xf>
    <xf numFmtId="0" fontId="29" fillId="5" borderId="72" applyNumberFormat="0" applyAlignment="0" applyProtection="0"/>
    <xf numFmtId="0" fontId="10" fillId="9" borderId="73" applyNumberFormat="0" applyFont="0" applyAlignment="0" applyProtection="0"/>
    <xf numFmtId="0" fontId="30" fillId="14" borderId="74" applyNumberFormat="0" applyAlignment="0" applyProtection="0"/>
    <xf numFmtId="0" fontId="36" fillId="0" borderId="75" applyNumberFormat="0" applyFill="0" applyAlignment="0" applyProtection="0"/>
    <xf numFmtId="0" fontId="10" fillId="3" borderId="77" applyNumberFormat="0">
      <protection locked="0"/>
    </xf>
    <xf numFmtId="0" fontId="31" fillId="14" borderId="83" applyNumberFormat="0" applyAlignment="0" applyProtection="0"/>
    <xf numFmtId="0" fontId="29" fillId="5" borderId="83" applyNumberFormat="0" applyAlignment="0" applyProtection="0"/>
    <xf numFmtId="0" fontId="10" fillId="9" borderId="84" applyNumberFormat="0" applyFont="0" applyAlignment="0" applyProtection="0"/>
    <xf numFmtId="0" fontId="30" fillId="14" borderId="85" applyNumberFormat="0" applyAlignment="0" applyProtection="0"/>
    <xf numFmtId="0" fontId="36" fillId="0" borderId="86" applyNumberFormat="0" applyFill="0" applyAlignment="0" applyProtection="0"/>
    <xf numFmtId="0" fontId="10" fillId="0" borderId="0"/>
    <xf numFmtId="0" fontId="10" fillId="9" borderId="108" applyNumberFormat="0" applyFont="0" applyAlignment="0" applyProtection="0"/>
    <xf numFmtId="4" fontId="72" fillId="72" borderId="94" applyNumberFormat="0" applyProtection="0">
      <alignment horizontal="right" vertical="center"/>
    </xf>
    <xf numFmtId="4" fontId="72" fillId="9" borderId="94" applyNumberFormat="0" applyProtection="0">
      <alignment vertical="center"/>
    </xf>
    <xf numFmtId="0" fontId="10" fillId="72" borderId="94" applyNumberFormat="0" applyProtection="0">
      <alignment horizontal="left" vertical="center" indent="1"/>
    </xf>
    <xf numFmtId="0" fontId="10" fillId="15" borderId="94" applyNumberFormat="0" applyProtection="0">
      <alignment horizontal="left" vertical="center" indent="1"/>
    </xf>
    <xf numFmtId="0" fontId="10" fillId="69" borderId="94" applyNumberFormat="0" applyProtection="0">
      <alignment horizontal="left" vertical="center" indent="1"/>
    </xf>
    <xf numFmtId="4" fontId="72" fillId="27" borderId="94" applyNumberFormat="0" applyProtection="0">
      <alignment horizontal="right" vertical="center"/>
    </xf>
    <xf numFmtId="4" fontId="72" fillId="25" borderId="94" applyNumberFormat="0" applyProtection="0">
      <alignment horizontal="right" vertical="center"/>
    </xf>
    <xf numFmtId="0" fontId="100" fillId="2" borderId="94" applyNumberFormat="0" applyProtection="0">
      <alignment horizontal="left" vertical="top" indent="1"/>
    </xf>
    <xf numFmtId="0" fontId="37" fillId="18" borderId="0" applyNumberFormat="0" applyBorder="0" applyAlignment="0" applyProtection="0"/>
    <xf numFmtId="4" fontId="73" fillId="0" borderId="106" applyFont="0" applyFill="0" applyBorder="0" applyAlignment="0">
      <alignment horizontal="center" vertical="center"/>
    </xf>
    <xf numFmtId="10" fontId="16" fillId="39" borderId="112" applyNumberFormat="0" applyBorder="0" applyAlignment="0" applyProtection="0"/>
    <xf numFmtId="0" fontId="29" fillId="5" borderId="96" applyNumberFormat="0" applyAlignment="0" applyProtection="0"/>
    <xf numFmtId="0" fontId="37" fillId="24" borderId="0" applyNumberFormat="0" applyBorder="0" applyAlignment="0" applyProtection="0"/>
    <xf numFmtId="0" fontId="37" fillId="25" borderId="0" applyNumberFormat="0" applyBorder="0" applyAlignment="0" applyProtection="0"/>
    <xf numFmtId="0" fontId="37" fillId="27" borderId="0" applyNumberFormat="0" applyBorder="0" applyAlignment="0" applyProtection="0"/>
    <xf numFmtId="0" fontId="37" fillId="21" borderId="0" applyNumberFormat="0" applyBorder="0" applyAlignment="0" applyProtection="0"/>
    <xf numFmtId="0" fontId="37" fillId="18" borderId="0" applyNumberFormat="0" applyBorder="0" applyAlignment="0" applyProtection="0"/>
    <xf numFmtId="0" fontId="37" fillId="29" borderId="0" applyNumberFormat="0" applyBorder="0" applyAlignment="0" applyProtection="0"/>
    <xf numFmtId="0" fontId="10" fillId="9" borderId="108" applyNumberFormat="0" applyFont="0" applyAlignment="0" applyProtection="0"/>
    <xf numFmtId="0" fontId="10" fillId="9" borderId="89" applyNumberFormat="0" applyFont="0" applyAlignment="0" applyProtection="0"/>
    <xf numFmtId="221" fontId="75" fillId="0" borderId="0">
      <protection locked="0"/>
    </xf>
    <xf numFmtId="1" fontId="83" fillId="37" borderId="100" applyNumberFormat="0" applyBorder="0" applyAlignment="0">
      <alignment horizontal="centerContinuous" vertical="center"/>
      <protection locked="0"/>
    </xf>
    <xf numFmtId="0" fontId="10" fillId="9" borderId="89" applyNumberFormat="0" applyFont="0" applyAlignment="0" applyProtection="0"/>
    <xf numFmtId="6" fontId="81" fillId="0" borderId="0">
      <protection locked="0"/>
    </xf>
    <xf numFmtId="0" fontId="37" fillId="25" borderId="0" applyNumberFormat="0" applyBorder="0" applyAlignment="0" applyProtection="0"/>
    <xf numFmtId="0" fontId="37" fillId="25" borderId="0" applyNumberFormat="0" applyBorder="0" applyAlignment="0" applyProtection="0"/>
    <xf numFmtId="0" fontId="10" fillId="9" borderId="108" applyNumberFormat="0" applyFont="0" applyAlignment="0" applyProtection="0"/>
    <xf numFmtId="0" fontId="37" fillId="29" borderId="0" applyNumberFormat="0" applyBorder="0" applyAlignment="0" applyProtection="0"/>
    <xf numFmtId="0" fontId="29" fillId="5" borderId="83" applyNumberFormat="0" applyAlignment="0" applyProtection="0"/>
    <xf numFmtId="0" fontId="65" fillId="0" borderId="118" applyNumberFormat="0" applyFill="0" applyAlignment="0" applyProtection="0"/>
    <xf numFmtId="0" fontId="10" fillId="0" borderId="0"/>
    <xf numFmtId="9" fontId="10" fillId="0" borderId="0" applyFont="0" applyFill="0" applyBorder="0" applyAlignment="0" applyProtection="0"/>
    <xf numFmtId="0" fontId="10" fillId="9" borderId="89" applyNumberFormat="0" applyFont="0" applyAlignment="0" applyProtection="0"/>
    <xf numFmtId="0" fontId="37" fillId="29" borderId="0" applyNumberFormat="0" applyBorder="0" applyAlignment="0" applyProtection="0"/>
    <xf numFmtId="0" fontId="37" fillId="25" borderId="0" applyNumberFormat="0" applyBorder="0" applyAlignment="0" applyProtection="0"/>
    <xf numFmtId="0" fontId="37" fillId="21" borderId="0" applyNumberFormat="0" applyBorder="0" applyAlignment="0" applyProtection="0"/>
    <xf numFmtId="6" fontId="81" fillId="0" borderId="0">
      <protection locked="0"/>
    </xf>
    <xf numFmtId="0" fontId="10" fillId="9" borderId="97" applyNumberFormat="0" applyFont="0" applyAlignment="0" applyProtection="0"/>
    <xf numFmtId="9" fontId="10" fillId="0" borderId="0" applyFont="0" applyFill="0" applyBorder="0" applyAlignment="0" applyProtection="0"/>
    <xf numFmtId="4" fontId="72" fillId="44" borderId="112" applyNumberFormat="0" applyProtection="0">
      <alignment horizontal="right" vertical="center"/>
    </xf>
    <xf numFmtId="49" fontId="49" fillId="0" borderId="93">
      <protection locked="0"/>
    </xf>
    <xf numFmtId="236" fontId="49" fillId="0" borderId="93">
      <protection locked="0"/>
    </xf>
    <xf numFmtId="0" fontId="10" fillId="9" borderId="108" applyNumberFormat="0" applyFont="0" applyAlignment="0" applyProtection="0"/>
    <xf numFmtId="0" fontId="37" fillId="25" borderId="0" applyNumberFormat="0" applyBorder="0" applyAlignment="0" applyProtection="0"/>
    <xf numFmtId="239" fontId="16" fillId="0" borderId="112" applyFont="0" applyFill="0" applyBorder="0" applyAlignment="0" applyProtection="0"/>
    <xf numFmtId="4" fontId="98" fillId="0" borderId="113" applyBorder="0">
      <alignment horizontal="right" wrapText="1"/>
    </xf>
    <xf numFmtId="0" fontId="37" fillId="25" borderId="0" applyNumberFormat="0" applyBorder="0" applyAlignment="0" applyProtection="0"/>
    <xf numFmtId="221" fontId="75" fillId="0" borderId="0">
      <protection locked="0"/>
    </xf>
    <xf numFmtId="10" fontId="16" fillId="39" borderId="101" applyNumberFormat="0" applyBorder="0" applyAlignment="0" applyProtection="0"/>
    <xf numFmtId="6" fontId="81" fillId="0" borderId="0">
      <protection locked="0"/>
    </xf>
    <xf numFmtId="6" fontId="81" fillId="0" borderId="0">
      <protection locked="0"/>
    </xf>
    <xf numFmtId="221" fontId="75" fillId="0" borderId="0">
      <protection locked="0"/>
    </xf>
    <xf numFmtId="0" fontId="10" fillId="9" borderId="97" applyNumberFormat="0" applyFont="0" applyAlignment="0" applyProtection="0"/>
    <xf numFmtId="0" fontId="10" fillId="9" borderId="97" applyNumberFormat="0" applyFont="0" applyAlignment="0" applyProtection="0"/>
    <xf numFmtId="0" fontId="10" fillId="9" borderId="97" applyNumberFormat="0" applyFont="0" applyAlignment="0" applyProtection="0"/>
    <xf numFmtId="0" fontId="10" fillId="9" borderId="97" applyNumberFormat="0" applyFont="0" applyAlignment="0" applyProtection="0"/>
    <xf numFmtId="0" fontId="10" fillId="9" borderId="97" applyNumberFormat="0" applyFont="0" applyAlignment="0" applyProtection="0"/>
    <xf numFmtId="0" fontId="37" fillId="18" borderId="0" applyNumberFormat="0" applyBorder="0" applyAlignment="0" applyProtection="0"/>
    <xf numFmtId="0" fontId="37" fillId="25" borderId="0" applyNumberFormat="0" applyBorder="0" applyAlignment="0" applyProtection="0"/>
    <xf numFmtId="0" fontId="37" fillId="24" borderId="0" applyNumberFormat="0" applyBorder="0" applyAlignment="0" applyProtection="0"/>
    <xf numFmtId="0" fontId="37" fillId="18" borderId="0" applyNumberFormat="0" applyBorder="0" applyAlignment="0" applyProtection="0"/>
    <xf numFmtId="0" fontId="65" fillId="0" borderId="116" applyNumberFormat="0" applyFill="0" applyAlignment="0" applyProtection="0"/>
    <xf numFmtId="0" fontId="37" fillId="27" borderId="0" applyNumberFormat="0" applyBorder="0" applyAlignment="0" applyProtection="0"/>
    <xf numFmtId="221" fontId="75" fillId="0" borderId="0">
      <protection locked="0"/>
    </xf>
    <xf numFmtId="0" fontId="37" fillId="27" borderId="0" applyNumberFormat="0" applyBorder="0" applyAlignment="0" applyProtection="0"/>
    <xf numFmtId="0" fontId="10" fillId="9" borderId="108" applyNumberFormat="0" applyFont="0" applyAlignment="0" applyProtection="0"/>
    <xf numFmtId="6" fontId="81" fillId="0" borderId="0">
      <protection locked="0"/>
    </xf>
    <xf numFmtId="0" fontId="29" fillId="5" borderId="107" applyNumberFormat="0" applyAlignment="0" applyProtection="0"/>
    <xf numFmtId="0" fontId="37" fillId="25" borderId="0" applyNumberFormat="0" applyBorder="0" applyAlignment="0" applyProtection="0"/>
    <xf numFmtId="0" fontId="10" fillId="0" borderId="0"/>
    <xf numFmtId="0" fontId="72" fillId="69" borderId="94" applyNumberFormat="0" applyProtection="0">
      <alignment horizontal="left" vertical="top" indent="1"/>
    </xf>
    <xf numFmtId="4" fontId="72" fillId="69" borderId="94" applyNumberFormat="0" applyProtection="0">
      <alignment horizontal="left" vertical="center" indent="1"/>
    </xf>
    <xf numFmtId="0" fontId="72" fillId="9" borderId="94" applyNumberFormat="0" applyProtection="0">
      <alignment horizontal="left" vertical="top" indent="1"/>
    </xf>
    <xf numFmtId="4" fontId="72" fillId="9" borderId="94" applyNumberFormat="0" applyProtection="0">
      <alignment horizontal="left" vertical="center" indent="1"/>
    </xf>
    <xf numFmtId="0" fontId="10" fillId="72" borderId="94" applyNumberFormat="0" applyProtection="0">
      <alignment horizontal="left" vertical="top" indent="1"/>
    </xf>
    <xf numFmtId="0" fontId="10" fillId="72" borderId="94" applyNumberFormat="0" applyProtection="0">
      <alignment horizontal="left" vertical="center" indent="1"/>
    </xf>
    <xf numFmtId="0" fontId="10" fillId="72" borderId="94" applyNumberFormat="0" applyProtection="0">
      <alignment horizontal="left" vertical="center" indent="1"/>
    </xf>
    <xf numFmtId="0" fontId="10" fillId="15" borderId="94" applyNumberFormat="0" applyProtection="0">
      <alignment horizontal="left" vertical="center" indent="1"/>
    </xf>
    <xf numFmtId="0" fontId="10" fillId="69" borderId="94" applyNumberFormat="0" applyProtection="0">
      <alignment horizontal="left" vertical="top" indent="1"/>
    </xf>
    <xf numFmtId="0" fontId="10" fillId="22" borderId="94" applyNumberFormat="0" applyProtection="0">
      <alignment horizontal="left" vertical="top" indent="1"/>
    </xf>
    <xf numFmtId="0" fontId="10" fillId="22" borderId="94" applyNumberFormat="0" applyProtection="0">
      <alignment horizontal="left" vertical="center" indent="1"/>
    </xf>
    <xf numFmtId="4" fontId="72" fillId="69" borderId="94" applyNumberFormat="0" applyProtection="0">
      <alignment horizontal="right" vertical="center"/>
    </xf>
    <xf numFmtId="9" fontId="10" fillId="0" borderId="0" applyFont="0" applyFill="0" applyBorder="0" applyAlignment="0" applyProtection="0"/>
    <xf numFmtId="4" fontId="72" fillId="16" borderId="94" applyNumberFormat="0" applyProtection="0">
      <alignment horizontal="right" vertical="center"/>
    </xf>
    <xf numFmtId="4" fontId="72" fillId="29" borderId="94" applyNumberFormat="0" applyProtection="0">
      <alignment horizontal="right" vertical="center"/>
    </xf>
    <xf numFmtId="4" fontId="72" fillId="23" borderId="94" applyNumberFormat="0" applyProtection="0">
      <alignment horizontal="right" vertical="center"/>
    </xf>
    <xf numFmtId="4" fontId="72" fillId="8" borderId="94" applyNumberFormat="0" applyProtection="0">
      <alignment horizontal="right" vertical="center"/>
    </xf>
    <xf numFmtId="4" fontId="72" fillId="7" borderId="94" applyNumberFormat="0" applyProtection="0">
      <alignment horizontal="right" vertical="center"/>
    </xf>
    <xf numFmtId="4" fontId="100" fillId="2" borderId="94" applyNumberFormat="0" applyProtection="0">
      <alignment horizontal="left" vertical="center" indent="1"/>
    </xf>
    <xf numFmtId="4" fontId="150" fillId="2" borderId="94" applyNumberFormat="0" applyProtection="0">
      <alignment vertical="center"/>
    </xf>
    <xf numFmtId="4" fontId="72" fillId="44" borderId="112" applyNumberFormat="0" applyProtection="0">
      <alignment horizontal="right" vertical="center"/>
    </xf>
    <xf numFmtId="0" fontId="37" fillId="18" borderId="0" applyNumberFormat="0" applyBorder="0" applyAlignment="0" applyProtection="0"/>
    <xf numFmtId="0" fontId="37" fillId="27" borderId="0" applyNumberFormat="0" applyBorder="0" applyAlignment="0" applyProtection="0"/>
    <xf numFmtId="6" fontId="81" fillId="0" borderId="0">
      <protection locked="0"/>
    </xf>
    <xf numFmtId="0" fontId="37" fillId="21" borderId="0" applyNumberFormat="0" applyBorder="0" applyAlignment="0" applyProtection="0"/>
    <xf numFmtId="0" fontId="37" fillId="25" borderId="0" applyNumberFormat="0" applyBorder="0" applyAlignment="0" applyProtection="0"/>
    <xf numFmtId="0" fontId="37" fillId="24" borderId="0" applyNumberFormat="0" applyBorder="0" applyAlignment="0" applyProtection="0"/>
    <xf numFmtId="0" fontId="10" fillId="9" borderId="89" applyNumberFormat="0" applyFont="0" applyAlignment="0" applyProtection="0"/>
    <xf numFmtId="239" fontId="16" fillId="0" borderId="101" applyFont="0" applyFill="0" applyBorder="0" applyAlignment="0" applyProtection="0"/>
    <xf numFmtId="190" fontId="39" fillId="0" borderId="103"/>
    <xf numFmtId="10" fontId="16" fillId="39" borderId="112" applyNumberFormat="0" applyBorder="0" applyAlignment="0" applyProtection="0"/>
    <xf numFmtId="10" fontId="16" fillId="39" borderId="101" applyNumberFormat="0" applyBorder="0" applyAlignment="0" applyProtection="0"/>
    <xf numFmtId="4" fontId="72" fillId="44" borderId="101" applyNumberFormat="0" applyProtection="0">
      <alignment horizontal="right" vertical="center"/>
    </xf>
    <xf numFmtId="221" fontId="75" fillId="0" borderId="0">
      <protection locked="0"/>
    </xf>
    <xf numFmtId="0" fontId="10" fillId="0" borderId="0"/>
    <xf numFmtId="0" fontId="65" fillId="0" borderId="116" applyNumberFormat="0" applyFill="0" applyAlignment="0" applyProtection="0"/>
    <xf numFmtId="6" fontId="81" fillId="0" borderId="0">
      <protection locked="0"/>
    </xf>
    <xf numFmtId="0" fontId="10" fillId="9" borderId="108" applyNumberFormat="0" applyFont="0" applyAlignment="0" applyProtection="0"/>
    <xf numFmtId="0" fontId="37" fillId="18" borderId="0" applyNumberFormat="0" applyBorder="0" applyAlignment="0" applyProtection="0"/>
    <xf numFmtId="0" fontId="10" fillId="9" borderId="84" applyNumberFormat="0" applyFont="0" applyAlignment="0" applyProtection="0"/>
    <xf numFmtId="4" fontId="10" fillId="41" borderId="112" applyNumberFormat="0" applyProtection="0">
      <alignment vertical="center"/>
    </xf>
    <xf numFmtId="0" fontId="29" fillId="5" borderId="107" applyNumberFormat="0" applyAlignment="0" applyProtection="0"/>
    <xf numFmtId="6" fontId="81" fillId="0" borderId="0">
      <protection locked="0"/>
    </xf>
    <xf numFmtId="6" fontId="81" fillId="0" borderId="0">
      <protection locked="0"/>
    </xf>
    <xf numFmtId="238" fontId="49" fillId="0" borderId="93">
      <protection locked="0"/>
    </xf>
    <xf numFmtId="0" fontId="37" fillId="21" borderId="0" applyNumberFormat="0" applyBorder="0" applyAlignment="0" applyProtection="0"/>
    <xf numFmtId="9" fontId="10" fillId="0" borderId="0" applyFont="0" applyFill="0" applyBorder="0" applyAlignment="0" applyProtection="0"/>
    <xf numFmtId="0" fontId="10" fillId="0" borderId="0"/>
    <xf numFmtId="4" fontId="10" fillId="0" borderId="101" applyNumberFormat="0" applyProtection="0">
      <alignment horizontal="right" vertical="center"/>
    </xf>
    <xf numFmtId="4" fontId="72" fillId="44" borderId="101" applyNumberFormat="0" applyProtection="0">
      <alignment horizontal="right" vertical="center"/>
    </xf>
    <xf numFmtId="0" fontId="37" fillId="21" borderId="0" applyNumberFormat="0" applyBorder="0" applyAlignment="0" applyProtection="0"/>
    <xf numFmtId="4" fontId="10" fillId="41" borderId="112" applyNumberFormat="0" applyProtection="0">
      <alignment vertical="center"/>
    </xf>
    <xf numFmtId="0" fontId="10" fillId="9" borderId="89" applyNumberFormat="0" applyFont="0" applyAlignment="0" applyProtection="0"/>
    <xf numFmtId="0" fontId="65" fillId="0" borderId="105" applyNumberFormat="0" applyFill="0" applyAlignment="0" applyProtection="0"/>
    <xf numFmtId="0" fontId="10" fillId="9" borderId="89" applyNumberFormat="0" applyFont="0" applyAlignment="0" applyProtection="0"/>
    <xf numFmtId="4" fontId="152" fillId="72" borderId="94" applyNumberFormat="0" applyProtection="0">
      <alignment horizontal="right" vertical="center"/>
    </xf>
    <xf numFmtId="4" fontId="152" fillId="9" borderId="94" applyNumberFormat="0" applyProtection="0">
      <alignment vertical="center"/>
    </xf>
    <xf numFmtId="0" fontId="128" fillId="72" borderId="94" applyNumberFormat="0" applyProtection="0">
      <alignment horizontal="left" vertical="center" indent="1"/>
    </xf>
    <xf numFmtId="0" fontId="10" fillId="15" borderId="94" applyNumberFormat="0" applyProtection="0">
      <alignment horizontal="left" vertical="top" indent="1"/>
    </xf>
    <xf numFmtId="0" fontId="10" fillId="69" borderId="94" applyNumberFormat="0" applyProtection="0">
      <alignment horizontal="left" vertical="center" indent="1"/>
    </xf>
    <xf numFmtId="0" fontId="10" fillId="22" borderId="94" applyNumberFormat="0" applyProtection="0">
      <alignment horizontal="left" vertical="center" indent="1"/>
    </xf>
    <xf numFmtId="4" fontId="72" fillId="70" borderId="94" applyNumberFormat="0" applyProtection="0">
      <alignment horizontal="right" vertical="center"/>
    </xf>
    <xf numFmtId="4" fontId="72" fillId="17" borderId="94" applyNumberFormat="0" applyProtection="0">
      <alignment horizontal="right" vertical="center"/>
    </xf>
    <xf numFmtId="4" fontId="100" fillId="2" borderId="94" applyNumberFormat="0" applyProtection="0">
      <alignment vertical="center"/>
    </xf>
    <xf numFmtId="0" fontId="37" fillId="29" borderId="0" applyNumberFormat="0" applyBorder="0" applyAlignment="0" applyProtection="0"/>
    <xf numFmtId="0" fontId="10" fillId="9" borderId="89" applyNumberFormat="0" applyFont="0" applyAlignment="0" applyProtection="0"/>
    <xf numFmtId="236" fontId="49" fillId="0" borderId="104">
      <protection locked="0"/>
    </xf>
    <xf numFmtId="0" fontId="65" fillId="0" borderId="105" applyNumberFormat="0" applyFill="0" applyAlignment="0" applyProtection="0"/>
    <xf numFmtId="221" fontId="75" fillId="0" borderId="0">
      <protection locked="0"/>
    </xf>
    <xf numFmtId="0" fontId="10" fillId="9" borderId="84" applyNumberFormat="0" applyFont="0" applyAlignment="0" applyProtection="0"/>
    <xf numFmtId="0" fontId="29" fillId="5" borderId="107" applyNumberFormat="0" applyAlignment="0" applyProtection="0"/>
    <xf numFmtId="0" fontId="10" fillId="0" borderId="0"/>
    <xf numFmtId="238" fontId="49" fillId="0" borderId="115">
      <protection locked="0"/>
    </xf>
    <xf numFmtId="0" fontId="29" fillId="5" borderId="88" applyNumberFormat="0" applyAlignment="0" applyProtection="0"/>
    <xf numFmtId="0" fontId="10" fillId="9" borderId="108" applyNumberFormat="0" applyFont="0" applyAlignment="0" applyProtection="0"/>
    <xf numFmtId="0" fontId="65" fillId="0" borderId="105" applyNumberFormat="0" applyFill="0" applyAlignment="0" applyProtection="0"/>
    <xf numFmtId="0" fontId="10" fillId="0" borderId="0"/>
    <xf numFmtId="0" fontId="37" fillId="24" borderId="0" applyNumberFormat="0" applyBorder="0" applyAlignment="0" applyProtection="0"/>
    <xf numFmtId="0" fontId="65" fillId="0" borderId="117" applyNumberFormat="0" applyFill="0" applyAlignment="0" applyProtection="0"/>
    <xf numFmtId="4" fontId="73" fillId="0" borderId="87" applyFont="0" applyFill="0" applyBorder="0" applyAlignment="0">
      <alignment horizontal="center" vertical="center"/>
    </xf>
    <xf numFmtId="0" fontId="10" fillId="9" borderId="97" applyNumberFormat="0" applyFont="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238" fontId="49" fillId="0" borderId="104">
      <protection locked="0"/>
    </xf>
    <xf numFmtId="0" fontId="10" fillId="9" borderId="108" applyNumberFormat="0" applyFont="0" applyAlignment="0" applyProtection="0"/>
    <xf numFmtId="0" fontId="10" fillId="9" borderId="89" applyNumberFormat="0" applyFont="0" applyAlignment="0" applyProtection="0"/>
    <xf numFmtId="0" fontId="10" fillId="9" borderId="89" applyNumberFormat="0" applyFont="0" applyAlignment="0" applyProtection="0"/>
    <xf numFmtId="1" fontId="83" fillId="37" borderId="111" applyNumberFormat="0" applyBorder="0" applyAlignment="0">
      <alignment horizontal="centerContinuous" vertical="center"/>
      <protection locked="0"/>
    </xf>
    <xf numFmtId="0" fontId="10" fillId="9" borderId="97" applyNumberFormat="0" applyFont="0" applyAlignment="0" applyProtection="0"/>
    <xf numFmtId="221" fontId="75" fillId="0" borderId="0">
      <protection locked="0"/>
    </xf>
    <xf numFmtId="0" fontId="29" fillId="5" borderId="107" applyNumberFormat="0" applyAlignment="0" applyProtection="0"/>
    <xf numFmtId="0" fontId="29" fillId="5" borderId="107" applyNumberFormat="0" applyAlignment="0" applyProtection="0"/>
    <xf numFmtId="239" fontId="16" fillId="0" borderId="101" applyFont="0" applyFill="0" applyBorder="0" applyAlignment="0" applyProtection="0"/>
    <xf numFmtId="4" fontId="10" fillId="0" borderId="112" applyNumberFormat="0" applyProtection="0">
      <alignment horizontal="right" vertical="center"/>
    </xf>
    <xf numFmtId="0" fontId="10" fillId="9" borderId="84" applyNumberFormat="0" applyFont="0" applyAlignment="0" applyProtection="0"/>
    <xf numFmtId="0" fontId="10" fillId="9" borderId="84" applyNumberFormat="0" applyFont="0" applyAlignment="0" applyProtection="0"/>
    <xf numFmtId="0" fontId="10" fillId="9" borderId="84" applyNumberFormat="0" applyFont="0" applyAlignment="0" applyProtection="0"/>
    <xf numFmtId="0" fontId="10" fillId="9" borderId="84" applyNumberFormat="0" applyFont="0" applyAlignment="0" applyProtection="0"/>
    <xf numFmtId="0" fontId="10" fillId="9" borderId="84" applyNumberFormat="0" applyFont="0" applyAlignment="0" applyProtection="0"/>
    <xf numFmtId="0" fontId="10" fillId="9" borderId="84" applyNumberFormat="0" applyFont="0" applyAlignment="0" applyProtection="0"/>
    <xf numFmtId="0" fontId="10" fillId="9" borderId="84" applyNumberFormat="0" applyFont="0" applyAlignment="0" applyProtection="0"/>
    <xf numFmtId="0" fontId="10" fillId="9" borderId="84" applyNumberFormat="0" applyFont="0" applyAlignment="0" applyProtection="0"/>
    <xf numFmtId="0" fontId="10" fillId="9" borderId="84" applyNumberFormat="0" applyFont="0" applyAlignment="0" applyProtection="0"/>
    <xf numFmtId="0" fontId="10" fillId="9" borderId="84" applyNumberFormat="0" applyFont="0" applyAlignment="0" applyProtection="0"/>
    <xf numFmtId="0" fontId="10" fillId="9" borderId="84" applyNumberFormat="0" applyFont="0" applyAlignment="0" applyProtection="0"/>
    <xf numFmtId="0" fontId="10" fillId="9" borderId="84" applyNumberFormat="0" applyFont="0" applyAlignment="0" applyProtection="0"/>
    <xf numFmtId="0" fontId="10" fillId="9" borderId="84" applyNumberFormat="0" applyFont="0" applyAlignment="0" applyProtection="0"/>
    <xf numFmtId="0" fontId="10" fillId="0" borderId="0"/>
    <xf numFmtId="9" fontId="8" fillId="0" borderId="0" applyFont="0" applyFill="0" applyBorder="0" applyAlignment="0" applyProtection="0"/>
    <xf numFmtId="49" fontId="49" fillId="0" borderId="104">
      <protection locked="0"/>
    </xf>
    <xf numFmtId="49" fontId="49" fillId="0" borderId="101">
      <alignment vertical="top"/>
      <protection locked="0"/>
    </xf>
    <xf numFmtId="221" fontId="75" fillId="0" borderId="0">
      <protection locked="0"/>
    </xf>
    <xf numFmtId="0" fontId="37" fillId="21" borderId="0" applyNumberFormat="0" applyBorder="0" applyAlignment="0" applyProtection="0"/>
    <xf numFmtId="0" fontId="37" fillId="29" borderId="0" applyNumberFormat="0" applyBorder="0" applyAlignment="0" applyProtection="0"/>
    <xf numFmtId="0" fontId="10" fillId="9" borderId="97" applyNumberFormat="0" applyFont="0" applyAlignment="0" applyProtection="0"/>
    <xf numFmtId="221" fontId="75" fillId="0" borderId="0">
      <protection locked="0"/>
    </xf>
    <xf numFmtId="0" fontId="10" fillId="9" borderId="89" applyNumberFormat="0" applyFont="0" applyAlignment="0" applyProtection="0"/>
    <xf numFmtId="0" fontId="10" fillId="9" borderId="89" applyNumberFormat="0" applyFont="0" applyAlignment="0" applyProtection="0"/>
    <xf numFmtId="0" fontId="10" fillId="9" borderId="89" applyNumberFormat="0" applyFont="0" applyAlignment="0" applyProtection="0"/>
    <xf numFmtId="0" fontId="10" fillId="9" borderId="89" applyNumberFormat="0" applyFont="0" applyAlignment="0" applyProtection="0"/>
    <xf numFmtId="0" fontId="10" fillId="9" borderId="89" applyNumberFormat="0" applyFont="0" applyAlignment="0" applyProtection="0"/>
    <xf numFmtId="0" fontId="10" fillId="9" borderId="89" applyNumberFormat="0" applyFont="0" applyAlignment="0" applyProtection="0"/>
    <xf numFmtId="6" fontId="81" fillId="0" borderId="0">
      <protection locked="0"/>
    </xf>
    <xf numFmtId="0" fontId="29" fillId="5" borderId="107" applyNumberFormat="0" applyAlignment="0" applyProtection="0"/>
    <xf numFmtId="0" fontId="65" fillId="0" borderId="117" applyNumberFormat="0" applyFill="0" applyAlignment="0" applyProtection="0"/>
    <xf numFmtId="0" fontId="10" fillId="9" borderId="97" applyNumberFormat="0" applyFont="0" applyAlignment="0" applyProtection="0"/>
    <xf numFmtId="0" fontId="37" fillId="25" borderId="0" applyNumberFormat="0" applyBorder="0" applyAlignment="0" applyProtection="0"/>
    <xf numFmtId="0" fontId="65" fillId="0" borderId="92" applyNumberFormat="0" applyFill="0" applyAlignment="0" applyProtection="0"/>
    <xf numFmtId="0" fontId="10" fillId="9" borderId="108" applyNumberFormat="0" applyFont="0" applyAlignment="0" applyProtection="0"/>
    <xf numFmtId="4" fontId="10" fillId="41" borderId="101" applyNumberFormat="0" applyProtection="0">
      <alignment vertical="center"/>
    </xf>
    <xf numFmtId="0" fontId="37" fillId="29" borderId="0" applyNumberFormat="0" applyBorder="0" applyAlignment="0" applyProtection="0"/>
    <xf numFmtId="0" fontId="29" fillId="5" borderId="107" applyNumberFormat="0" applyAlignment="0" applyProtection="0"/>
    <xf numFmtId="0" fontId="10" fillId="9" borderId="97" applyNumberFormat="0" applyFont="0" applyAlignment="0" applyProtection="0"/>
    <xf numFmtId="0" fontId="10" fillId="9" borderId="97" applyNumberFormat="0" applyFont="0" applyAlignment="0" applyProtection="0"/>
    <xf numFmtId="0" fontId="65" fillId="0" borderId="92" applyNumberFormat="0" applyFill="0" applyAlignment="0" applyProtection="0"/>
    <xf numFmtId="0" fontId="65" fillId="0" borderId="92" applyNumberFormat="0" applyFill="0" applyAlignment="0" applyProtection="0"/>
    <xf numFmtId="6" fontId="81" fillId="0" borderId="0">
      <protection locked="0"/>
    </xf>
    <xf numFmtId="0" fontId="37" fillId="18" borderId="0" applyNumberFormat="0" applyBorder="0" applyAlignment="0" applyProtection="0"/>
    <xf numFmtId="0" fontId="37" fillId="29" borderId="0" applyNumberFormat="0" applyBorder="0" applyAlignment="0" applyProtection="0"/>
    <xf numFmtId="4" fontId="73" fillId="0" borderId="95" applyFont="0" applyFill="0" applyBorder="0" applyAlignment="0">
      <alignment horizontal="center" vertical="center"/>
    </xf>
    <xf numFmtId="0" fontId="29" fillId="5" borderId="96" applyNumberFormat="0" applyAlignment="0" applyProtection="0"/>
    <xf numFmtId="9" fontId="10" fillId="0" borderId="0" applyFont="0" applyFill="0" applyBorder="0" applyAlignment="0" applyProtection="0"/>
    <xf numFmtId="0" fontId="37" fillId="29" borderId="0" applyNumberFormat="0" applyBorder="0" applyAlignment="0" applyProtection="0"/>
    <xf numFmtId="0" fontId="37" fillId="18" borderId="0" applyNumberFormat="0" applyBorder="0" applyAlignment="0" applyProtection="0"/>
    <xf numFmtId="0" fontId="65" fillId="0" borderId="118" applyNumberFormat="0" applyFill="0" applyAlignment="0" applyProtection="0"/>
    <xf numFmtId="4" fontId="98" fillId="0" borderId="102" applyBorder="0">
      <alignment horizontal="right" wrapText="1"/>
    </xf>
    <xf numFmtId="4" fontId="10" fillId="41" borderId="101" applyNumberFormat="0" applyProtection="0">
      <alignment vertical="center"/>
    </xf>
    <xf numFmtId="4" fontId="10" fillId="0" borderId="101" applyNumberFormat="0" applyProtection="0">
      <alignment horizontal="right" vertical="center"/>
    </xf>
    <xf numFmtId="9" fontId="10" fillId="0" borderId="0" applyFont="0" applyFill="0" applyBorder="0" applyAlignment="0" applyProtection="0"/>
    <xf numFmtId="0" fontId="37" fillId="18" borderId="0" applyNumberFormat="0" applyBorder="0" applyAlignment="0" applyProtection="0"/>
    <xf numFmtId="0" fontId="37" fillId="29" borderId="0" applyNumberFormat="0" applyBorder="0" applyAlignment="0" applyProtection="0"/>
    <xf numFmtId="0" fontId="37" fillId="21" borderId="0" applyNumberFormat="0" applyBorder="0" applyAlignment="0" applyProtection="0"/>
    <xf numFmtId="0" fontId="37" fillId="27" borderId="0" applyNumberFormat="0" applyBorder="0" applyAlignment="0" applyProtection="0"/>
    <xf numFmtId="0" fontId="65" fillId="0" borderId="92" applyNumberFormat="0" applyFill="0" applyAlignment="0" applyProtection="0"/>
    <xf numFmtId="0" fontId="8" fillId="0" borderId="0"/>
    <xf numFmtId="44" fontId="8" fillId="0" borderId="0" applyFont="0" applyFill="0" applyBorder="0" applyAlignment="0" applyProtection="0"/>
    <xf numFmtId="42"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221" fontId="75" fillId="0" borderId="0">
      <protection locked="0"/>
    </xf>
    <xf numFmtId="0" fontId="65" fillId="0" borderId="116" applyNumberFormat="0" applyFill="0" applyAlignment="0" applyProtection="0"/>
    <xf numFmtId="0" fontId="65" fillId="0" borderId="118" applyNumberFormat="0" applyFill="0" applyAlignment="0" applyProtection="0"/>
    <xf numFmtId="0" fontId="10" fillId="9" borderId="108" applyNumberFormat="0" applyFont="0" applyAlignment="0" applyProtection="0"/>
    <xf numFmtId="0" fontId="31" fillId="14" borderId="88" applyNumberFormat="0" applyAlignment="0" applyProtection="0"/>
    <xf numFmtId="0" fontId="29" fillId="5" borderId="88" applyNumberFormat="0" applyAlignment="0" applyProtection="0"/>
    <xf numFmtId="0" fontId="37" fillId="27" borderId="0" applyNumberFormat="0" applyBorder="0" applyAlignment="0" applyProtection="0"/>
    <xf numFmtId="0" fontId="10" fillId="9" borderId="89" applyNumberFormat="0" applyFont="0" applyAlignment="0" applyProtection="0"/>
    <xf numFmtId="0" fontId="30" fillId="14" borderId="90" applyNumberFormat="0" applyAlignment="0" applyProtection="0"/>
    <xf numFmtId="0" fontId="36" fillId="0" borderId="91" applyNumberFormat="0" applyFill="0" applyAlignment="0" applyProtection="0"/>
    <xf numFmtId="4" fontId="19" fillId="72" borderId="94" applyNumberFormat="0" applyProtection="0">
      <alignment horizontal="right" vertical="center"/>
    </xf>
    <xf numFmtId="0" fontId="37" fillId="27" borderId="0" applyNumberFormat="0" applyBorder="0" applyAlignment="0" applyProtection="0"/>
    <xf numFmtId="0" fontId="37" fillId="24" borderId="0" applyNumberFormat="0" applyBorder="0" applyAlignment="0" applyProtection="0"/>
    <xf numFmtId="0" fontId="10" fillId="9" borderId="108" applyNumberFormat="0" applyFont="0" applyAlignment="0" applyProtection="0"/>
    <xf numFmtId="0" fontId="10" fillId="0" borderId="0"/>
    <xf numFmtId="0" fontId="37" fillId="27" borderId="0" applyNumberFormat="0" applyBorder="0" applyAlignment="0" applyProtection="0"/>
    <xf numFmtId="0" fontId="10" fillId="9" borderId="108" applyNumberFormat="0" applyFont="0" applyAlignment="0" applyProtection="0"/>
    <xf numFmtId="0" fontId="10" fillId="9" borderId="97" applyNumberFormat="0" applyFont="0" applyAlignment="0" applyProtection="0"/>
    <xf numFmtId="0" fontId="31" fillId="14" borderId="96" applyNumberFormat="0" applyAlignment="0" applyProtection="0"/>
    <xf numFmtId="0" fontId="10" fillId="9" borderId="97" applyNumberFormat="0" applyFont="0" applyAlignment="0" applyProtection="0"/>
    <xf numFmtId="0" fontId="65" fillId="0" borderId="105" applyNumberFormat="0" applyFill="0" applyAlignment="0" applyProtection="0"/>
    <xf numFmtId="0" fontId="10" fillId="9" borderId="97" applyNumberFormat="0" applyFont="0" applyAlignment="0" applyProtection="0"/>
    <xf numFmtId="0" fontId="29" fillId="5" borderId="96" applyNumberFormat="0" applyAlignment="0" applyProtection="0"/>
    <xf numFmtId="0" fontId="37" fillId="24" borderId="0" applyNumberFormat="0" applyBorder="0" applyAlignment="0" applyProtection="0"/>
    <xf numFmtId="0" fontId="10" fillId="9" borderId="97" applyNumberFormat="0" applyFont="0" applyAlignment="0" applyProtection="0"/>
    <xf numFmtId="0" fontId="30" fillId="14" borderId="98" applyNumberFormat="0" applyAlignment="0" applyProtection="0"/>
    <xf numFmtId="0" fontId="36" fillId="0" borderId="99" applyNumberFormat="0" applyFill="0" applyAlignment="0" applyProtection="0"/>
    <xf numFmtId="0" fontId="37" fillId="21" borderId="0" applyNumberFormat="0" applyBorder="0" applyAlignment="0" applyProtection="0"/>
    <xf numFmtId="9" fontId="10" fillId="0" borderId="0" applyFont="0" applyFill="0" applyBorder="0" applyAlignment="0" applyProtection="0"/>
    <xf numFmtId="0" fontId="10" fillId="0" borderId="0"/>
    <xf numFmtId="190" fontId="39" fillId="0" borderId="114"/>
    <xf numFmtId="236" fontId="49" fillId="0" borderId="115">
      <protection locked="0"/>
    </xf>
    <xf numFmtId="49" fontId="49" fillId="0" borderId="112">
      <alignment vertical="top"/>
      <protection locked="0"/>
    </xf>
    <xf numFmtId="49" fontId="49" fillId="0" borderId="115">
      <protection locked="0"/>
    </xf>
    <xf numFmtId="9" fontId="10" fillId="0" borderId="0" applyFont="0" applyFill="0" applyBorder="0" applyAlignment="0" applyProtection="0"/>
    <xf numFmtId="0" fontId="10" fillId="3" borderId="101" applyNumberFormat="0">
      <protection locked="0"/>
    </xf>
    <xf numFmtId="0" fontId="10" fillId="9" borderId="108" applyNumberFormat="0" applyFont="0" applyAlignment="0" applyProtection="0"/>
    <xf numFmtId="0" fontId="37" fillId="18" borderId="0" applyNumberFormat="0" applyBorder="0" applyAlignment="0" applyProtection="0"/>
    <xf numFmtId="0" fontId="37" fillId="27" borderId="0" applyNumberFormat="0" applyBorder="0" applyAlignment="0" applyProtection="0"/>
    <xf numFmtId="0" fontId="10" fillId="3" borderId="112" applyNumberFormat="0">
      <protection locked="0"/>
    </xf>
    <xf numFmtId="9" fontId="10" fillId="0" borderId="0" applyFont="0" applyFill="0" applyBorder="0" applyAlignment="0" applyProtection="0"/>
    <xf numFmtId="239" fontId="16" fillId="0" borderId="112" applyFont="0" applyFill="0" applyBorder="0" applyAlignment="0" applyProtection="0"/>
    <xf numFmtId="0" fontId="10" fillId="9" borderId="108" applyNumberFormat="0" applyFont="0" applyAlignment="0" applyProtection="0"/>
    <xf numFmtId="0" fontId="10" fillId="9" borderId="108" applyNumberFormat="0" applyFont="0" applyAlignment="0" applyProtection="0"/>
    <xf numFmtId="9" fontId="10" fillId="0" borderId="0" applyFont="0" applyFill="0" applyBorder="0" applyAlignment="0" applyProtection="0"/>
    <xf numFmtId="0" fontId="37" fillId="21" borderId="0" applyNumberFormat="0" applyBorder="0" applyAlignment="0" applyProtection="0"/>
    <xf numFmtId="9" fontId="10" fillId="0" borderId="0" applyFont="0" applyFill="0" applyBorder="0" applyAlignment="0" applyProtection="0"/>
    <xf numFmtId="221" fontId="75" fillId="0" borderId="0">
      <protection locked="0"/>
    </xf>
    <xf numFmtId="0" fontId="37" fillId="29" borderId="0" applyNumberFormat="0" applyBorder="0" applyAlignment="0" applyProtection="0"/>
    <xf numFmtId="0" fontId="37" fillId="2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5" fillId="0" borderId="117" applyNumberFormat="0" applyFill="0" applyAlignment="0" applyProtection="0"/>
    <xf numFmtId="0" fontId="31" fillId="14" borderId="107" applyNumberFormat="0" applyAlignment="0" applyProtection="0"/>
    <xf numFmtId="0" fontId="29" fillId="5" borderId="107" applyNumberFormat="0" applyAlignment="0" applyProtection="0"/>
    <xf numFmtId="4" fontId="10" fillId="0" borderId="112" applyNumberFormat="0" applyProtection="0">
      <alignment horizontal="right" vertical="center"/>
    </xf>
    <xf numFmtId="0" fontId="10" fillId="9" borderId="108" applyNumberFormat="0" applyFont="0" applyAlignment="0" applyProtection="0"/>
    <xf numFmtId="0" fontId="30" fillId="14" borderId="109" applyNumberFormat="0" applyAlignment="0" applyProtection="0"/>
    <xf numFmtId="0" fontId="36" fillId="0" borderId="110" applyNumberFormat="0" applyFill="0" applyAlignment="0" applyProtection="0"/>
    <xf numFmtId="0" fontId="10" fillId="0" borderId="0"/>
    <xf numFmtId="0" fontId="37" fillId="18" borderId="0" applyNumberFormat="0" applyBorder="0" applyAlignment="0" applyProtection="0"/>
    <xf numFmtId="0" fontId="37" fillId="21" borderId="0" applyNumberFormat="0" applyBorder="0" applyAlignment="0" applyProtection="0"/>
    <xf numFmtId="0" fontId="65" fillId="0" borderId="116" applyNumberFormat="0" applyFill="0" applyAlignment="0" applyProtection="0"/>
    <xf numFmtId="0" fontId="65" fillId="0" borderId="117" applyNumberFormat="0" applyFill="0" applyAlignment="0" applyProtection="0"/>
    <xf numFmtId="0" fontId="37" fillId="29" borderId="0" applyNumberFormat="0" applyBorder="0" applyAlignment="0" applyProtection="0"/>
    <xf numFmtId="0" fontId="65" fillId="0" borderId="118" applyNumberFormat="0" applyFill="0" applyAlignment="0" applyProtection="0"/>
    <xf numFmtId="0" fontId="37" fillId="24" borderId="0" applyNumberFormat="0" applyBorder="0" applyAlignment="0" applyProtection="0"/>
    <xf numFmtId="0" fontId="37" fillId="25"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29" fillId="5" borderId="137" applyNumberFormat="0" applyAlignment="0" applyProtection="0"/>
    <xf numFmtId="239" fontId="16" fillId="0" borderId="128" applyFont="0" applyFill="0" applyBorder="0" applyAlignment="0" applyProtection="0"/>
    <xf numFmtId="4" fontId="100" fillId="2" borderId="146" applyNumberFormat="0" applyProtection="0">
      <alignment vertical="center"/>
    </xf>
    <xf numFmtId="0" fontId="10" fillId="9" borderId="138" applyNumberFormat="0" applyFont="0" applyAlignment="0" applyProtection="0"/>
    <xf numFmtId="4" fontId="10" fillId="41" borderId="128" applyNumberFormat="0" applyProtection="0">
      <alignment vertical="center"/>
    </xf>
    <xf numFmtId="10" fontId="16" fillId="39" borderId="142" applyNumberFormat="0" applyBorder="0" applyAlignment="0" applyProtection="0"/>
    <xf numFmtId="0" fontId="72" fillId="9" borderId="146" applyNumberFormat="0" applyProtection="0">
      <alignment horizontal="left" vertical="top" indent="1"/>
    </xf>
    <xf numFmtId="0" fontId="10" fillId="9" borderId="124" applyNumberFormat="0" applyFont="0" applyAlignment="0" applyProtection="0"/>
    <xf numFmtId="0" fontId="10" fillId="9" borderId="124" applyNumberFormat="0" applyFont="0" applyAlignment="0" applyProtection="0"/>
    <xf numFmtId="4" fontId="10" fillId="41" borderId="142" applyNumberFormat="0" applyProtection="0">
      <alignment vertical="center"/>
    </xf>
    <xf numFmtId="4" fontId="72" fillId="44" borderId="142" applyNumberFormat="0" applyProtection="0">
      <alignment horizontal="right" vertical="center"/>
    </xf>
    <xf numFmtId="0" fontId="31" fillId="14" borderId="137" applyNumberFormat="0" applyAlignment="0" applyProtection="0"/>
    <xf numFmtId="0" fontId="10" fillId="69" borderId="146" applyNumberFormat="0" applyProtection="0">
      <alignment horizontal="left" vertical="center" indent="1"/>
    </xf>
    <xf numFmtId="0" fontId="10" fillId="69" borderId="146" applyNumberFormat="0" applyProtection="0">
      <alignment horizontal="left" vertical="top" indent="1"/>
    </xf>
    <xf numFmtId="236" fontId="49" fillId="0" borderId="145">
      <protection locked="0"/>
    </xf>
    <xf numFmtId="0" fontId="10" fillId="9" borderId="138" applyNumberFormat="0" applyFont="0" applyAlignment="0" applyProtection="0"/>
    <xf numFmtId="0" fontId="10" fillId="9" borderId="138" applyNumberFormat="0" applyFont="0" applyAlignment="0" applyProtection="0"/>
    <xf numFmtId="4" fontId="72" fillId="27" borderId="146" applyNumberFormat="0" applyProtection="0">
      <alignment horizontal="right" vertical="center"/>
    </xf>
    <xf numFmtId="4" fontId="10" fillId="41" borderId="142" applyNumberFormat="0" applyProtection="0">
      <alignment vertical="center"/>
    </xf>
    <xf numFmtId="4" fontId="10" fillId="0" borderId="142" applyNumberFormat="0" applyProtection="0">
      <alignment horizontal="right" vertical="center"/>
    </xf>
    <xf numFmtId="239" fontId="16" fillId="0" borderId="128" applyFont="0" applyFill="0" applyBorder="0" applyAlignment="0" applyProtection="0"/>
    <xf numFmtId="0" fontId="10" fillId="15" borderId="146" applyNumberFormat="0" applyProtection="0">
      <alignment horizontal="left" vertical="center" indent="1"/>
    </xf>
    <xf numFmtId="0" fontId="10" fillId="69" borderId="146" applyNumberFormat="0" applyProtection="0">
      <alignment horizontal="left" vertical="top" indent="1"/>
    </xf>
    <xf numFmtId="239" fontId="16" fillId="0" borderId="142" applyFont="0" applyFill="0" applyBorder="0" applyAlignment="0" applyProtection="0"/>
    <xf numFmtId="4" fontId="10" fillId="0" borderId="142" applyNumberFormat="0" applyProtection="0">
      <alignment horizontal="right" vertical="center"/>
    </xf>
    <xf numFmtId="238" fontId="49" fillId="0" borderId="145">
      <protection locked="0"/>
    </xf>
    <xf numFmtId="49" fontId="49" fillId="0" borderId="145">
      <protection locked="0"/>
    </xf>
    <xf numFmtId="0" fontId="72" fillId="9" borderId="146" applyNumberFormat="0" applyProtection="0">
      <alignment horizontal="left" vertical="top" indent="1"/>
    </xf>
    <xf numFmtId="4" fontId="72" fillId="44" borderId="142" applyNumberFormat="0" applyProtection="0">
      <alignment horizontal="right" vertical="center"/>
    </xf>
    <xf numFmtId="4" fontId="72" fillId="69" borderId="146" applyNumberFormat="0" applyProtection="0">
      <alignment horizontal="left" vertical="center" indent="1"/>
    </xf>
    <xf numFmtId="0" fontId="29" fillId="5" borderId="137" applyNumberFormat="0" applyAlignment="0" applyProtection="0"/>
    <xf numFmtId="0" fontId="61" fillId="0" borderId="135" applyNumberFormat="0" applyFill="0" applyAlignment="0" applyProtection="0"/>
    <xf numFmtId="0" fontId="36" fillId="0" borderId="134" applyNumberFormat="0" applyFill="0" applyAlignment="0" applyProtection="0"/>
    <xf numFmtId="0" fontId="132" fillId="3" borderId="107" applyNumberFormat="0" applyAlignment="0" applyProtection="0"/>
    <xf numFmtId="0" fontId="44" fillId="12" borderId="107" applyNumberFormat="0" applyAlignment="0" applyProtection="0"/>
    <xf numFmtId="198" fontId="10" fillId="0" borderId="0" applyFont="0" applyFill="0" applyBorder="0" applyAlignment="0" applyProtection="0"/>
    <xf numFmtId="41" fontId="10" fillId="0" borderId="0" applyFont="0" applyFill="0" applyBorder="0" applyAlignment="0" applyProtection="0"/>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72" fillId="0" borderId="0" applyFont="0" applyFill="0" applyBorder="0" applyAlignment="0" applyProtection="0">
      <alignment vertical="top"/>
    </xf>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72" fillId="0" borderId="0" applyFont="0" applyFill="0" applyBorder="0" applyAlignment="0" applyProtection="0">
      <alignment vertical="top"/>
    </xf>
    <xf numFmtId="43" fontId="10" fillId="0" borderId="0" applyFont="0" applyFill="0" applyBorder="0" applyAlignment="0" applyProtection="0"/>
    <xf numFmtId="43" fontId="72" fillId="0" borderId="0" applyFont="0" applyFill="0" applyBorder="0" applyAlignment="0" applyProtection="0">
      <alignment vertical="top"/>
    </xf>
    <xf numFmtId="43" fontId="10" fillId="0" borderId="0" applyFont="0" applyFill="0" applyBorder="0" applyAlignment="0" applyProtection="0"/>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10" fillId="0" borderId="0" applyFont="0" applyFill="0" applyBorder="0" applyAlignment="0" applyProtection="0"/>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10" fillId="0" borderId="0" applyFont="0" applyFill="0" applyBorder="0" applyAlignment="0" applyProtection="0"/>
    <xf numFmtId="43" fontId="38" fillId="0" borderId="0" applyFont="0" applyFill="0" applyBorder="0" applyAlignment="0" applyProtection="0"/>
    <xf numFmtId="43" fontId="72" fillId="0" borderId="0" applyFont="0" applyFill="0" applyBorder="0" applyAlignment="0" applyProtection="0">
      <alignment vertical="top"/>
    </xf>
    <xf numFmtId="43" fontId="38"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72" fillId="0" borderId="0" applyFont="0" applyFill="0" applyBorder="0" applyAlignment="0" applyProtection="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72" fillId="0" borderId="0" applyFont="0" applyFill="0" applyBorder="0" applyAlignment="0" applyProtection="0">
      <alignment vertical="top"/>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3" fontId="72" fillId="0" borderId="0" applyFont="0" applyFill="0" applyBorder="0" applyAlignment="0" applyProtection="0">
      <alignment vertical="top"/>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00" fontId="10" fillId="0" borderId="0" applyFont="0" applyFill="0" applyBorder="0" applyAlignment="0" applyProtection="0">
      <alignment wrapText="1"/>
    </xf>
    <xf numFmtId="200" fontId="10" fillId="0" borderId="0" applyFont="0" applyFill="0" applyBorder="0" applyAlignment="0" applyProtection="0">
      <alignment wrapText="1"/>
    </xf>
    <xf numFmtId="200" fontId="10" fillId="0" borderId="0" applyFont="0" applyFill="0" applyBorder="0" applyAlignment="0" applyProtection="0">
      <alignment wrapText="1"/>
    </xf>
    <xf numFmtId="202" fontId="10" fillId="0" borderId="0" applyFont="0" applyFill="0" applyBorder="0" applyAlignment="0" applyProtection="0"/>
    <xf numFmtId="0" fontId="61" fillId="12" borderId="125" applyNumberFormat="0" applyAlignment="0" applyProtection="0"/>
    <xf numFmtId="0" fontId="10" fillId="9" borderId="123" applyNumberFormat="0" applyFont="0" applyAlignment="0" applyProtection="0"/>
    <xf numFmtId="224" fontId="10" fillId="0" borderId="0">
      <protection locked="0"/>
    </xf>
    <xf numFmtId="0" fontId="72" fillId="9" borderId="124" applyNumberFormat="0" applyFon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203" fontId="49" fillId="0" borderId="112">
      <protection locked="0"/>
    </xf>
    <xf numFmtId="0" fontId="136" fillId="2" borderId="107" applyNumberForma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29"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57" fillId="5" borderId="107"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7" fillId="0" borderId="0"/>
    <xf numFmtId="0" fontId="7" fillId="0" borderId="0"/>
    <xf numFmtId="0" fontId="72"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57" fillId="5" borderId="123" applyNumberFormat="0" applyAlignment="0" applyProtection="0"/>
    <xf numFmtId="0" fontId="57" fillId="5" borderId="123" applyNumberFormat="0" applyAlignment="0" applyProtection="0"/>
    <xf numFmtId="0" fontId="57" fillId="5" borderId="123" applyNumberFormat="0" applyAlignment="0" applyProtection="0"/>
    <xf numFmtId="0" fontId="57" fillId="5" borderId="123"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57" fillId="5" borderId="123" applyNumberFormat="0" applyAlignment="0" applyProtection="0"/>
    <xf numFmtId="0" fontId="29" fillId="5" borderId="123"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7" fillId="5" borderId="123" applyNumberFormat="0" applyAlignment="0" applyProtection="0"/>
    <xf numFmtId="0" fontId="57" fillId="5" borderId="123" applyNumberFormat="0" applyAlignment="0" applyProtection="0"/>
    <xf numFmtId="0" fontId="57" fillId="5" borderId="123" applyNumberFormat="0" applyAlignment="0" applyProtection="0"/>
    <xf numFmtId="0" fontId="10" fillId="0" borderId="0"/>
    <xf numFmtId="0" fontId="57" fillId="5" borderId="123" applyNumberFormat="0" applyAlignment="0" applyProtection="0"/>
    <xf numFmtId="0" fontId="136" fillId="2" borderId="123" applyNumberFormat="0" applyAlignment="0" applyProtection="0"/>
    <xf numFmtId="0" fontId="57" fillId="5" borderId="123" applyNumberFormat="0" applyAlignment="0" applyProtection="0"/>
    <xf numFmtId="0" fontId="57" fillId="5" borderId="123" applyNumberFormat="0" applyAlignment="0" applyProtection="0"/>
    <xf numFmtId="0" fontId="57" fillId="5" borderId="123" applyNumberFormat="0" applyAlignment="0" applyProtection="0"/>
    <xf numFmtId="0" fontId="57" fillId="5" borderId="123" applyNumberFormat="0" applyAlignment="0" applyProtection="0"/>
    <xf numFmtId="0" fontId="57" fillId="5" borderId="123" applyNumberFormat="0" applyAlignment="0" applyProtection="0"/>
    <xf numFmtId="0" fontId="57" fillId="5" borderId="123" applyNumberFormat="0" applyAlignment="0" applyProtection="0"/>
    <xf numFmtId="0" fontId="57" fillId="5" borderId="123" applyNumberFormat="0" applyAlignment="0" applyProtection="0"/>
    <xf numFmtId="0" fontId="57" fillId="5" borderId="123" applyNumberFormat="0" applyAlignment="0" applyProtection="0"/>
    <xf numFmtId="0" fontId="57" fillId="5" borderId="123" applyNumberFormat="0" applyAlignment="0" applyProtection="0"/>
    <xf numFmtId="0" fontId="10" fillId="0" borderId="0"/>
    <xf numFmtId="0" fontId="10" fillId="0" borderId="0"/>
    <xf numFmtId="0" fontId="72" fillId="9" borderId="108" applyNumberFormat="0" applyFont="0" applyAlignment="0" applyProtection="0"/>
    <xf numFmtId="0" fontId="10" fillId="9" borderId="107" applyNumberFormat="0" applyFont="0" applyAlignment="0" applyProtection="0"/>
    <xf numFmtId="0" fontId="129" fillId="3" borderId="119" applyNumberFormat="0" applyAlignment="0" applyProtection="0"/>
    <xf numFmtId="0" fontId="61" fillId="12" borderId="109"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44" fillId="12" borderId="123" applyNumberFormat="0" applyAlignment="0" applyProtection="0"/>
    <xf numFmtId="0" fontId="132" fillId="3" borderId="123" applyNumberFormat="0" applyAlignment="0" applyProtection="0"/>
    <xf numFmtId="0" fontId="10" fillId="50" borderId="0" applyNumberFormat="0" applyBorder="0">
      <alignment horizontal="center" wrapText="1"/>
    </xf>
    <xf numFmtId="0" fontId="10" fillId="50" borderId="0" applyNumberFormat="0" applyBorder="0">
      <alignment horizontal="center" wrapText="1"/>
    </xf>
    <xf numFmtId="0" fontId="10" fillId="50" borderId="0" applyNumberFormat="0" applyBorder="0">
      <alignment horizontal="center" wrapText="1"/>
    </xf>
    <xf numFmtId="0" fontId="10" fillId="50" borderId="0" applyNumberFormat="0" applyBorder="0">
      <alignment wrapText="1"/>
    </xf>
    <xf numFmtId="0" fontId="10" fillId="50" borderId="0" applyNumberFormat="0" applyBorder="0">
      <alignment wrapText="1"/>
    </xf>
    <xf numFmtId="0" fontId="10" fillId="50" borderId="0" applyNumberFormat="0" applyBorder="0">
      <alignmen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207" fontId="10" fillId="0" borderId="0" applyFill="0" applyBorder="0" applyAlignment="0" applyProtection="0">
      <alignment wrapText="1"/>
    </xf>
    <xf numFmtId="207" fontId="10" fillId="0" borderId="0" applyFill="0" applyBorder="0" applyAlignment="0" applyProtection="0">
      <alignment wrapText="1"/>
    </xf>
    <xf numFmtId="207" fontId="10" fillId="0" borderId="0" applyFill="0" applyBorder="0" applyAlignment="0" applyProtection="0">
      <alignment wrapText="1"/>
    </xf>
    <xf numFmtId="208" fontId="10" fillId="0" borderId="0" applyFill="0" applyBorder="0" applyAlignment="0" applyProtection="0">
      <alignment wrapText="1"/>
    </xf>
    <xf numFmtId="208" fontId="10" fillId="0" borderId="0" applyFill="0" applyBorder="0" applyAlignment="0" applyProtection="0">
      <alignment wrapText="1"/>
    </xf>
    <xf numFmtId="208" fontId="10" fillId="0" borderId="0" applyFill="0" applyBorder="0" applyAlignment="0" applyProtection="0">
      <alignment wrapText="1"/>
    </xf>
    <xf numFmtId="209" fontId="10" fillId="0" borderId="0" applyFill="0" applyBorder="0" applyAlignment="0" applyProtection="0">
      <alignment wrapText="1"/>
    </xf>
    <xf numFmtId="209" fontId="10" fillId="0" borderId="0" applyFill="0" applyBorder="0" applyAlignment="0" applyProtection="0">
      <alignment wrapText="1"/>
    </xf>
    <xf numFmtId="209" fontId="10" fillId="0" borderId="0" applyFill="0" applyBorder="0" applyAlignment="0" applyProtection="0">
      <alignmen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pplyProtection="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0" fontId="10" fillId="0" borderId="0" applyNumberFormat="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17" fontId="10" fillId="0" borderId="0" applyFill="0" applyBorder="0">
      <alignment horizontal="right" wrapText="1"/>
    </xf>
    <xf numFmtId="8" fontId="10" fillId="0" borderId="0" applyFill="0" applyBorder="0" applyAlignment="0" applyProtection="0">
      <alignment wrapText="1"/>
    </xf>
    <xf numFmtId="8" fontId="10" fillId="0" borderId="0" applyFill="0" applyBorder="0" applyAlignment="0" applyProtection="0">
      <alignment wrapText="1"/>
    </xf>
    <xf numFmtId="8" fontId="10" fillId="0" borderId="0" applyFill="0" applyBorder="0" applyAlignment="0" applyProtection="0">
      <alignment wrapText="1"/>
    </xf>
    <xf numFmtId="0" fontId="36" fillId="0" borderId="120" applyNumberFormat="0" applyFill="0" applyAlignment="0" applyProtection="0"/>
    <xf numFmtId="0" fontId="61" fillId="0" borderId="121" applyNumberFormat="0" applyFill="0" applyAlignment="0" applyProtection="0"/>
    <xf numFmtId="0" fontId="10" fillId="16" borderId="0" applyNumberFormat="0" applyBorder="0" applyAlignment="0" applyProtection="0"/>
    <xf numFmtId="210" fontId="10" fillId="0" borderId="0" applyFont="0" applyFill="0" applyBorder="0" applyAlignment="0" applyProtection="0"/>
    <xf numFmtId="0" fontId="57" fillId="5" borderId="123" applyNumberFormat="0" applyAlignment="0" applyProtection="0"/>
    <xf numFmtId="0" fontId="29" fillId="5" borderId="123" applyNumberFormat="0" applyAlignment="0" applyProtection="0"/>
    <xf numFmtId="4" fontId="72" fillId="69" borderId="132" applyNumberFormat="0" applyProtection="0">
      <alignment horizontal="left" vertical="center" indent="1"/>
    </xf>
    <xf numFmtId="0" fontId="10" fillId="15" borderId="132" applyNumberFormat="0" applyProtection="0">
      <alignment horizontal="left" vertical="top" indent="1"/>
    </xf>
    <xf numFmtId="4" fontId="72" fillId="44" borderId="128" applyNumberFormat="0" applyProtection="0">
      <alignment horizontal="right" vertical="center"/>
    </xf>
    <xf numFmtId="0" fontId="65" fillId="0" borderId="118" applyNumberFormat="0" applyFill="0" applyAlignment="0" applyProtection="0"/>
    <xf numFmtId="0" fontId="128" fillId="72" borderId="132" applyNumberFormat="0" applyProtection="0">
      <alignment horizontal="left" vertical="center" indent="1"/>
    </xf>
    <xf numFmtId="10" fontId="16" fillId="39" borderId="128" applyNumberFormat="0" applyBorder="0" applyAlignment="0" applyProtection="0"/>
    <xf numFmtId="0" fontId="65" fillId="0" borderId="118" applyNumberFormat="0" applyFill="0" applyAlignment="0" applyProtection="0"/>
    <xf numFmtId="4" fontId="72" fillId="69" borderId="132" applyNumberFormat="0" applyProtection="0">
      <alignment horizontal="right" vertical="center"/>
    </xf>
    <xf numFmtId="4" fontId="72" fillId="44" borderId="128" applyNumberFormat="0" applyProtection="0">
      <alignment horizontal="right" vertical="center"/>
    </xf>
    <xf numFmtId="4" fontId="152" fillId="9" borderId="132" applyNumberFormat="0" applyProtection="0">
      <alignment vertical="center"/>
    </xf>
    <xf numFmtId="4" fontId="72" fillId="23" borderId="132" applyNumberFormat="0" applyProtection="0">
      <alignment horizontal="right" vertical="center"/>
    </xf>
    <xf numFmtId="0" fontId="10" fillId="22" borderId="132" applyNumberFormat="0" applyProtection="0">
      <alignment horizontal="left" vertical="center" indent="1"/>
    </xf>
    <xf numFmtId="0" fontId="65" fillId="0" borderId="118" applyNumberFormat="0" applyFill="0" applyAlignment="0" applyProtection="0"/>
    <xf numFmtId="0" fontId="72" fillId="69" borderId="132" applyNumberFormat="0" applyProtection="0">
      <alignment horizontal="left" vertical="top" indent="1"/>
    </xf>
    <xf numFmtId="0" fontId="10" fillId="22" borderId="132" applyNumberFormat="0" applyProtection="0">
      <alignment horizontal="left" vertical="center" indent="1"/>
    </xf>
    <xf numFmtId="0" fontId="72" fillId="9" borderId="132" applyNumberFormat="0" applyProtection="0">
      <alignment horizontal="left" vertical="top" indent="1"/>
    </xf>
    <xf numFmtId="49" fontId="49" fillId="0" borderId="131">
      <protection locked="0"/>
    </xf>
    <xf numFmtId="238" fontId="49" fillId="0" borderId="131">
      <protection locked="0"/>
    </xf>
    <xf numFmtId="236" fontId="49" fillId="0" borderId="131">
      <protection locked="0"/>
    </xf>
    <xf numFmtId="4" fontId="10" fillId="41" borderId="128" applyNumberFormat="0" applyProtection="0">
      <alignment vertical="center"/>
    </xf>
    <xf numFmtId="0" fontId="65" fillId="0" borderId="118" applyNumberFormat="0" applyFill="0" applyAlignment="0" applyProtection="0"/>
    <xf numFmtId="0" fontId="29" fillId="5" borderId="137" applyNumberFormat="0" applyAlignment="0" applyProtection="0"/>
    <xf numFmtId="0" fontId="29" fillId="5" borderId="107" applyNumberFormat="0" applyAlignment="0" applyProtection="0"/>
    <xf numFmtId="10" fontId="16" fillId="39" borderId="112" applyNumberFormat="0" applyBorder="0" applyAlignment="0" applyProtection="0"/>
    <xf numFmtId="0" fontId="72" fillId="69" borderId="146" applyNumberFormat="0" applyProtection="0">
      <alignment horizontal="left" vertical="top" indent="1"/>
    </xf>
    <xf numFmtId="4" fontId="10" fillId="0" borderId="128" applyNumberFormat="0" applyProtection="0">
      <alignment horizontal="right" vertical="center"/>
    </xf>
    <xf numFmtId="190" fontId="39" fillId="0" borderId="130"/>
    <xf numFmtId="0" fontId="29" fillId="5" borderId="123" applyNumberFormat="0" applyAlignment="0" applyProtection="0"/>
    <xf numFmtId="0" fontId="65" fillId="0" borderId="118" applyNumberFormat="0" applyFill="0" applyAlignment="0" applyProtection="0"/>
    <xf numFmtId="4" fontId="19" fillId="72" borderId="132" applyNumberFormat="0" applyProtection="0">
      <alignment horizontal="right" vertical="center"/>
    </xf>
    <xf numFmtId="4" fontId="10" fillId="41" borderId="112" applyNumberFormat="0" applyProtection="0">
      <alignment vertical="center"/>
    </xf>
    <xf numFmtId="4" fontId="10" fillId="0" borderId="112" applyNumberFormat="0" applyProtection="0">
      <alignment horizontal="right" vertical="center"/>
    </xf>
    <xf numFmtId="10" fontId="16" fillId="39" borderId="128" applyNumberFormat="0" applyBorder="0" applyAlignment="0" applyProtection="0"/>
    <xf numFmtId="0" fontId="29" fillId="5" borderId="123" applyNumberFormat="0" applyAlignment="0" applyProtection="0"/>
    <xf numFmtId="49" fontId="49" fillId="0" borderId="128">
      <alignment vertical="top"/>
      <protection locked="0"/>
    </xf>
    <xf numFmtId="239" fontId="16" fillId="0" borderId="128" applyFont="0" applyFill="0" applyBorder="0" applyAlignment="0" applyProtection="0"/>
    <xf numFmtId="0" fontId="10" fillId="69" borderId="132" applyNumberFormat="0" applyProtection="0">
      <alignment horizontal="left" vertical="top" indent="1"/>
    </xf>
    <xf numFmtId="4" fontId="73" fillId="0" borderId="122" applyFont="0" applyFill="0" applyBorder="0" applyAlignment="0">
      <alignment horizontal="center" vertical="center"/>
    </xf>
    <xf numFmtId="4" fontId="73" fillId="0" borderId="122" applyFont="0" applyFill="0" applyBorder="0" applyAlignment="0">
      <alignment horizontal="center" vertical="center"/>
    </xf>
    <xf numFmtId="0" fontId="10" fillId="9" borderId="124" applyNumberFormat="0" applyFont="0" applyAlignment="0" applyProtection="0"/>
    <xf numFmtId="4" fontId="152" fillId="9" borderId="146" applyNumberFormat="0" applyProtection="0">
      <alignment vertical="center"/>
    </xf>
    <xf numFmtId="4" fontId="150" fillId="2" borderId="132" applyNumberFormat="0" applyProtection="0">
      <alignment vertical="center"/>
    </xf>
    <xf numFmtId="0" fontId="10" fillId="15" borderId="132" applyNumberFormat="0" applyProtection="0">
      <alignment horizontal="left" vertical="center" indent="1"/>
    </xf>
    <xf numFmtId="0" fontId="10" fillId="15" borderId="132" applyNumberFormat="0" applyProtection="0">
      <alignment horizontal="left" vertical="center" indent="1"/>
    </xf>
    <xf numFmtId="239" fontId="16" fillId="0" borderId="112" applyFont="0" applyFill="0" applyBorder="0" applyAlignment="0" applyProtection="0"/>
    <xf numFmtId="0" fontId="10" fillId="72" borderId="146" applyNumberFormat="0" applyProtection="0">
      <alignment horizontal="left" vertical="top" indent="1"/>
    </xf>
    <xf numFmtId="4" fontId="10" fillId="0" borderId="128" applyNumberFormat="0" applyProtection="0">
      <alignment horizontal="right" vertical="center"/>
    </xf>
    <xf numFmtId="4" fontId="10" fillId="41" borderId="128" applyNumberFormat="0" applyProtection="0">
      <alignment vertical="center"/>
    </xf>
    <xf numFmtId="4" fontId="10" fillId="0" borderId="128" applyNumberFormat="0" applyProtection="0">
      <alignment horizontal="right" vertical="center"/>
    </xf>
    <xf numFmtId="0" fontId="65" fillId="0" borderId="118" applyNumberFormat="0" applyFill="0" applyAlignment="0" applyProtection="0"/>
    <xf numFmtId="0" fontId="65" fillId="0" borderId="118" applyNumberFormat="0" applyFill="0" applyAlignment="0" applyProtection="0"/>
    <xf numFmtId="4" fontId="72" fillId="27" borderId="132" applyNumberFormat="0" applyProtection="0">
      <alignment horizontal="right" vertical="center"/>
    </xf>
    <xf numFmtId="0" fontId="10" fillId="9" borderId="124" applyNumberFormat="0" applyFont="0" applyAlignment="0" applyProtection="0"/>
    <xf numFmtId="0" fontId="10" fillId="9" borderId="124" applyNumberFormat="0" applyFont="0" applyAlignment="0" applyProtection="0"/>
    <xf numFmtId="4" fontId="10" fillId="41" borderId="142" applyNumberFormat="0" applyProtection="0">
      <alignment vertical="center"/>
    </xf>
    <xf numFmtId="0" fontId="65" fillId="0" borderId="118" applyNumberFormat="0" applyFill="0" applyAlignment="0" applyProtection="0"/>
    <xf numFmtId="236" fontId="49" fillId="0" borderId="131">
      <protection locked="0"/>
    </xf>
    <xf numFmtId="0" fontId="10" fillId="69" borderId="132" applyNumberFormat="0" applyProtection="0">
      <alignment horizontal="left" vertical="top" indent="1"/>
    </xf>
    <xf numFmtId="0" fontId="10" fillId="69" borderId="132" applyNumberFormat="0" applyProtection="0">
      <alignment horizontal="left" vertical="center" indent="1"/>
    </xf>
    <xf numFmtId="0" fontId="65" fillId="0" borderId="118" applyNumberFormat="0" applyFill="0" applyAlignment="0" applyProtection="0"/>
    <xf numFmtId="0" fontId="129" fillId="3" borderId="133" applyNumberFormat="0" applyAlignment="0" applyProtection="0"/>
    <xf numFmtId="10" fontId="16" fillId="39" borderId="112" applyNumberFormat="0" applyBorder="0" applyAlignment="0" applyProtection="0"/>
    <xf numFmtId="0" fontId="31" fillId="14" borderId="123" applyNumberFormat="0" applyAlignment="0" applyProtection="0"/>
    <xf numFmtId="4" fontId="72" fillId="44" borderId="128" applyNumberFormat="0" applyProtection="0">
      <alignment horizontal="right" vertical="center"/>
    </xf>
    <xf numFmtId="4" fontId="10" fillId="41" borderId="128" applyNumberFormat="0" applyProtection="0">
      <alignment vertical="center"/>
    </xf>
    <xf numFmtId="4" fontId="98" fillId="0" borderId="129" applyBorder="0">
      <alignment horizontal="right" wrapText="1"/>
    </xf>
    <xf numFmtId="0" fontId="10" fillId="9" borderId="108" applyNumberFormat="0" applyFont="0" applyAlignment="0" applyProtection="0"/>
    <xf numFmtId="0" fontId="10" fillId="9" borderId="108" applyNumberFormat="0" applyFont="0" applyAlignment="0" applyProtection="0"/>
    <xf numFmtId="0" fontId="65" fillId="0" borderId="118" applyNumberFormat="0" applyFill="0" applyAlignment="0" applyProtection="0"/>
    <xf numFmtId="0" fontId="72" fillId="9" borderId="132" applyNumberFormat="0" applyProtection="0">
      <alignment horizontal="left" vertical="top" indent="1"/>
    </xf>
    <xf numFmtId="10" fontId="16" fillId="39" borderId="128" applyNumberFormat="0" applyBorder="0" applyAlignment="0" applyProtection="0"/>
    <xf numFmtId="4" fontId="10" fillId="41" borderId="112" applyNumberFormat="0" applyProtection="0">
      <alignment vertical="center"/>
    </xf>
    <xf numFmtId="4" fontId="10" fillId="0" borderId="112" applyNumberFormat="0" applyProtection="0">
      <alignment horizontal="right" vertical="center"/>
    </xf>
    <xf numFmtId="0" fontId="65" fillId="0" borderId="118" applyNumberFormat="0" applyFill="0" applyAlignment="0" applyProtection="0"/>
    <xf numFmtId="0" fontId="10" fillId="72" borderId="132" applyNumberFormat="0" applyProtection="0">
      <alignment horizontal="left" vertical="top" indent="1"/>
    </xf>
    <xf numFmtId="0" fontId="10" fillId="9" borderId="124" applyNumberFormat="0" applyFont="0" applyAlignment="0" applyProtection="0"/>
    <xf numFmtId="4" fontId="100" fillId="2" borderId="132" applyNumberFormat="0" applyProtection="0">
      <alignment vertical="center"/>
    </xf>
    <xf numFmtId="0" fontId="10" fillId="72" borderId="132" applyNumberFormat="0" applyProtection="0">
      <alignment horizontal="left" vertical="top" indent="1"/>
    </xf>
    <xf numFmtId="0" fontId="65" fillId="0" borderId="118" applyNumberFormat="0" applyFill="0" applyAlignment="0" applyProtection="0"/>
    <xf numFmtId="4" fontId="72" fillId="69" borderId="146" applyNumberFormat="0" applyProtection="0">
      <alignment horizontal="right" vertical="center"/>
    </xf>
    <xf numFmtId="0" fontId="10" fillId="22" borderId="146" applyNumberFormat="0" applyProtection="0">
      <alignment horizontal="left" vertical="center" indent="1"/>
    </xf>
    <xf numFmtId="239" fontId="16" fillId="0" borderId="112" applyFont="0" applyFill="0" applyBorder="0" applyAlignment="0" applyProtection="0"/>
    <xf numFmtId="0" fontId="29" fillId="5" borderId="123" applyNumberFormat="0" applyAlignment="0" applyProtection="0"/>
    <xf numFmtId="0" fontId="10" fillId="72" borderId="146" applyNumberFormat="0" applyProtection="0">
      <alignment horizontal="left" vertical="top" indent="1"/>
    </xf>
    <xf numFmtId="4" fontId="98" fillId="0" borderId="143" applyBorder="0">
      <alignment horizontal="right" wrapText="1"/>
    </xf>
    <xf numFmtId="0" fontId="65" fillId="0" borderId="118" applyNumberFormat="0" applyFill="0" applyAlignment="0" applyProtection="0"/>
    <xf numFmtId="10" fontId="16" fillId="39" borderId="128" applyNumberFormat="0" applyBorder="0" applyAlignment="0" applyProtection="0"/>
    <xf numFmtId="239" fontId="16" fillId="0" borderId="128" applyFont="0" applyFill="0" applyBorder="0" applyAlignment="0" applyProtection="0"/>
    <xf numFmtId="1" fontId="83" fillId="37" borderId="127" applyNumberFormat="0" applyBorder="0" applyAlignment="0">
      <alignment horizontal="centerContinuous" vertical="center"/>
      <protection locked="0"/>
    </xf>
    <xf numFmtId="0" fontId="10" fillId="72" borderId="132" applyNumberFormat="0" applyProtection="0">
      <alignment horizontal="left" vertical="center" indent="1"/>
    </xf>
    <xf numFmtId="0" fontId="128" fillId="72" borderId="132" applyNumberFormat="0" applyProtection="0">
      <alignment horizontal="left" vertical="center" indent="1"/>
    </xf>
    <xf numFmtId="49" fontId="49" fillId="0" borderId="131">
      <protection locked="0"/>
    </xf>
    <xf numFmtId="49" fontId="49" fillId="0" borderId="142">
      <alignment vertical="top"/>
      <protection locked="0"/>
    </xf>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10" fillId="9" borderId="108" applyNumberFormat="0" applyFont="0" applyAlignment="0" applyProtection="0"/>
    <xf numFmtId="0" fontId="10" fillId="9" borderId="108" applyNumberFormat="0" applyFont="0" applyAlignment="0" applyProtection="0"/>
    <xf numFmtId="0" fontId="29" fillId="5" borderId="123" applyNumberFormat="0" applyAlignment="0" applyProtection="0"/>
    <xf numFmtId="9" fontId="7" fillId="0" borderId="0" applyFont="0" applyFill="0" applyBorder="0" applyAlignment="0" applyProtection="0"/>
    <xf numFmtId="0" fontId="10" fillId="15" borderId="146" applyNumberFormat="0" applyProtection="0">
      <alignment horizontal="left" vertical="center" indent="1"/>
    </xf>
    <xf numFmtId="4" fontId="150" fillId="2" borderId="146" applyNumberFormat="0" applyProtection="0">
      <alignment vertical="center"/>
    </xf>
    <xf numFmtId="4" fontId="10" fillId="41" borderId="128" applyNumberFormat="0" applyProtection="0">
      <alignment vertical="center"/>
    </xf>
    <xf numFmtId="4" fontId="19" fillId="72" borderId="146" applyNumberFormat="0" applyProtection="0">
      <alignment horizontal="right" vertical="center"/>
    </xf>
    <xf numFmtId="10" fontId="16" fillId="39" borderId="142" applyNumberFormat="0" applyBorder="0" applyAlignment="0" applyProtection="0"/>
    <xf numFmtId="0" fontId="57" fillId="5" borderId="123" applyNumberFormat="0" applyAlignment="0" applyProtection="0"/>
    <xf numFmtId="0" fontId="57" fillId="5" borderId="123" applyNumberFormat="0" applyAlignment="0" applyProtection="0"/>
    <xf numFmtId="0" fontId="57" fillId="5" borderId="123" applyNumberFormat="0" applyAlignment="0" applyProtection="0"/>
    <xf numFmtId="203" fontId="49" fillId="0" borderId="128">
      <protection locked="0"/>
    </xf>
    <xf numFmtId="0" fontId="7" fillId="0" borderId="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236" fontId="49" fillId="0" borderId="145">
      <protection locked="0"/>
    </xf>
    <xf numFmtId="0" fontId="29" fillId="5" borderId="123" applyNumberFormat="0" applyAlignment="0" applyProtection="0"/>
    <xf numFmtId="0" fontId="31" fillId="14" borderId="123" applyNumberFormat="0" applyAlignment="0" applyProtection="0"/>
    <xf numFmtId="49" fontId="49" fillId="0" borderId="128">
      <alignment vertical="top"/>
      <protection locked="0"/>
    </xf>
    <xf numFmtId="190" fontId="39" fillId="0" borderId="130"/>
    <xf numFmtId="0" fontId="29" fillId="5" borderId="123" applyNumberFormat="0" applyAlignment="0" applyProtection="0"/>
    <xf numFmtId="0" fontId="10" fillId="9" borderId="124" applyNumberFormat="0" applyFont="0" applyAlignment="0" applyProtection="0"/>
    <xf numFmtId="0" fontId="30" fillId="14" borderId="125" applyNumberFormat="0" applyAlignment="0" applyProtection="0"/>
    <xf numFmtId="0" fontId="36" fillId="0" borderId="126" applyNumberFormat="0" applyFill="0" applyAlignment="0" applyProtection="0"/>
    <xf numFmtId="0" fontId="29" fillId="5" borderId="123" applyNumberFormat="0" applyAlignment="0" applyProtection="0"/>
    <xf numFmtId="0" fontId="29" fillId="5" borderId="123" applyNumberFormat="0" applyAlignment="0" applyProtection="0"/>
    <xf numFmtId="4" fontId="150" fillId="2" borderId="132" applyNumberFormat="0" applyProtection="0">
      <alignment vertical="center"/>
    </xf>
    <xf numFmtId="4" fontId="72" fillId="23" borderId="146" applyNumberFormat="0" applyProtection="0">
      <alignment horizontal="right" vertical="center"/>
    </xf>
    <xf numFmtId="4" fontId="72" fillId="69" borderId="132" applyNumberFormat="0" applyProtection="0">
      <alignment horizontal="left" vertical="center" indent="1"/>
    </xf>
    <xf numFmtId="4" fontId="72" fillId="29" borderId="132" applyNumberFormat="0" applyProtection="0">
      <alignment horizontal="right" vertical="center"/>
    </xf>
    <xf numFmtId="239" fontId="16" fillId="0" borderId="128" applyFont="0" applyFill="0" applyBorder="0" applyAlignment="0" applyProtection="0"/>
    <xf numFmtId="4" fontId="19" fillId="72" borderId="132" applyNumberFormat="0" applyProtection="0">
      <alignment horizontal="right" vertical="center"/>
    </xf>
    <xf numFmtId="4" fontId="72" fillId="7" borderId="132" applyNumberFormat="0" applyProtection="0">
      <alignment horizontal="right" vertical="center"/>
    </xf>
    <xf numFmtId="0" fontId="10" fillId="72" borderId="132" applyNumberFormat="0" applyProtection="0">
      <alignment horizontal="left" vertical="center" indent="1"/>
    </xf>
    <xf numFmtId="0" fontId="29" fillId="5" borderId="123" applyNumberFormat="0" applyAlignment="0" applyProtection="0"/>
    <xf numFmtId="4" fontId="72" fillId="16" borderId="132" applyNumberFormat="0" applyProtection="0">
      <alignment horizontal="right" vertical="center"/>
    </xf>
    <xf numFmtId="0" fontId="10" fillId="15" borderId="132" applyNumberFormat="0" applyProtection="0">
      <alignment horizontal="left" vertical="center" indent="1"/>
    </xf>
    <xf numFmtId="1" fontId="83" fillId="37" borderId="127" applyNumberFormat="0" applyBorder="0" applyAlignment="0">
      <alignment horizontal="centerContinuous" vertical="center"/>
      <protection locked="0"/>
    </xf>
    <xf numFmtId="0" fontId="65" fillId="0" borderId="118" applyNumberFormat="0" applyFill="0" applyAlignment="0" applyProtection="0"/>
    <xf numFmtId="0" fontId="10" fillId="69" borderId="132" applyNumberFormat="0" applyProtection="0">
      <alignment horizontal="left" vertical="center" indent="1"/>
    </xf>
    <xf numFmtId="0" fontId="65" fillId="0" borderId="118" applyNumberFormat="0" applyFill="0" applyAlignment="0" applyProtection="0"/>
    <xf numFmtId="0" fontId="10" fillId="9" borderId="124" applyNumberFormat="0" applyFont="0" applyAlignment="0" applyProtection="0"/>
    <xf numFmtId="0" fontId="10" fillId="22" borderId="146" applyNumberFormat="0" applyProtection="0">
      <alignment horizontal="left" vertical="center" indent="1"/>
    </xf>
    <xf numFmtId="4" fontId="72" fillId="9" borderId="132" applyNumberFormat="0" applyProtection="0">
      <alignment vertical="center"/>
    </xf>
    <xf numFmtId="4" fontId="100" fillId="2" borderId="132" applyNumberFormat="0" applyProtection="0">
      <alignment vertical="center"/>
    </xf>
    <xf numFmtId="0" fontId="65" fillId="0" borderId="118" applyNumberFormat="0" applyFill="0" applyAlignment="0" applyProtection="0"/>
    <xf numFmtId="0" fontId="65" fillId="0" borderId="118" applyNumberFormat="0" applyFill="0" applyAlignment="0" applyProtection="0"/>
    <xf numFmtId="4" fontId="72" fillId="16" borderId="132" applyNumberFormat="0" applyProtection="0">
      <alignment horizontal="right" vertical="center"/>
    </xf>
    <xf numFmtId="0" fontId="10" fillId="9" borderId="124" applyNumberFormat="0" applyFont="0" applyAlignment="0" applyProtection="0"/>
    <xf numFmtId="190" fontId="39" fillId="0" borderId="144"/>
    <xf numFmtId="4" fontId="72" fillId="69" borderId="132" applyNumberFormat="0" applyProtection="0">
      <alignment horizontal="right" vertical="center"/>
    </xf>
    <xf numFmtId="0" fontId="65" fillId="0" borderId="118" applyNumberFormat="0" applyFill="0" applyAlignment="0" applyProtection="0"/>
    <xf numFmtId="4" fontId="72" fillId="8" borderId="132" applyNumberFormat="0" applyProtection="0">
      <alignment horizontal="right" vertical="center"/>
    </xf>
    <xf numFmtId="0" fontId="65" fillId="0" borderId="118" applyNumberFormat="0" applyFill="0" applyAlignment="0" applyProtection="0"/>
    <xf numFmtId="0" fontId="10" fillId="9" borderId="124" applyNumberFormat="0" applyFont="0" applyAlignment="0" applyProtection="0"/>
    <xf numFmtId="0" fontId="10" fillId="9" borderId="124" applyNumberFormat="0" applyFont="0" applyAlignment="0" applyProtection="0"/>
    <xf numFmtId="0" fontId="10" fillId="9" borderId="124" applyNumberFormat="0" applyFont="0" applyAlignment="0" applyProtection="0"/>
    <xf numFmtId="0" fontId="10" fillId="9" borderId="124" applyNumberFormat="0" applyFont="0" applyAlignment="0" applyProtection="0"/>
    <xf numFmtId="0" fontId="10" fillId="9" borderId="124" applyNumberFormat="0" applyFont="0" applyAlignment="0" applyProtection="0"/>
    <xf numFmtId="0" fontId="10" fillId="9" borderId="124" applyNumberFormat="0" applyFont="0" applyAlignment="0" applyProtection="0"/>
    <xf numFmtId="0" fontId="10" fillId="9" borderId="124" applyNumberFormat="0" applyFont="0" applyAlignment="0" applyProtection="0"/>
    <xf numFmtId="0" fontId="10" fillId="9" borderId="124" applyNumberFormat="0" applyFont="0" applyAlignment="0" applyProtection="0"/>
    <xf numFmtId="0" fontId="10" fillId="9" borderId="124" applyNumberFormat="0" applyFont="0" applyAlignment="0" applyProtection="0"/>
    <xf numFmtId="0" fontId="10" fillId="9" borderId="124" applyNumberFormat="0" applyFont="0" applyAlignment="0" applyProtection="0"/>
    <xf numFmtId="0" fontId="10" fillId="9" borderId="124" applyNumberFormat="0" applyFont="0" applyAlignment="0" applyProtection="0"/>
    <xf numFmtId="0" fontId="10" fillId="9" borderId="124" applyNumberFormat="0" applyFont="0" applyAlignment="0" applyProtection="0"/>
    <xf numFmtId="0" fontId="10" fillId="9" borderId="124" applyNumberFormat="0" applyFont="0" applyAlignment="0" applyProtection="0"/>
    <xf numFmtId="0" fontId="29" fillId="5" borderId="123" applyNumberFormat="0" applyAlignment="0" applyProtection="0"/>
    <xf numFmtId="10" fontId="16" fillId="39" borderId="128" applyNumberFormat="0" applyBorder="0" applyAlignment="0" applyProtection="0"/>
    <xf numFmtId="0" fontId="65" fillId="0" borderId="118" applyNumberFormat="0" applyFill="0" applyAlignment="0" applyProtection="0"/>
    <xf numFmtId="0" fontId="10" fillId="9" borderId="124" applyNumberFormat="0" applyFont="0" applyAlignment="0" applyProtection="0"/>
    <xf numFmtId="0" fontId="65" fillId="0" borderId="118" applyNumberFormat="0" applyFill="0" applyAlignment="0" applyProtection="0"/>
    <xf numFmtId="0" fontId="10" fillId="15" borderId="132" applyNumberFormat="0" applyProtection="0">
      <alignment horizontal="left" vertical="top" indent="1"/>
    </xf>
    <xf numFmtId="4" fontId="72" fillId="17" borderId="132" applyNumberFormat="0" applyProtection="0">
      <alignment horizontal="right" vertical="center"/>
    </xf>
    <xf numFmtId="4" fontId="72" fillId="29" borderId="132" applyNumberFormat="0" applyProtection="0">
      <alignment horizontal="right" vertical="center"/>
    </xf>
    <xf numFmtId="4" fontId="72" fillId="70" borderId="132" applyNumberFormat="0" applyProtection="0">
      <alignment horizontal="right" vertical="center"/>
    </xf>
    <xf numFmtId="0" fontId="29" fillId="5" borderId="123" applyNumberFormat="0" applyAlignment="0" applyProtection="0"/>
    <xf numFmtId="0" fontId="29" fillId="5" borderId="123" applyNumberFormat="0" applyAlignment="0" applyProtection="0"/>
    <xf numFmtId="239" fontId="16" fillId="0" borderId="128" applyFont="0" applyFill="0" applyBorder="0" applyAlignment="0" applyProtection="0"/>
    <xf numFmtId="4" fontId="72" fillId="72" borderId="132" applyNumberFormat="0" applyProtection="0">
      <alignment horizontal="right" vertical="center"/>
    </xf>
    <xf numFmtId="0" fontId="10" fillId="72" borderId="132" applyNumberFormat="0" applyProtection="0">
      <alignment horizontal="left" vertical="center" indent="1"/>
    </xf>
    <xf numFmtId="4" fontId="72" fillId="7" borderId="132" applyNumberFormat="0" applyProtection="0">
      <alignment horizontal="right" vertical="center"/>
    </xf>
    <xf numFmtId="4" fontId="72" fillId="44" borderId="128" applyNumberFormat="0" applyProtection="0">
      <alignment horizontal="right" vertical="center"/>
    </xf>
    <xf numFmtId="0" fontId="10" fillId="22" borderId="132" applyNumberFormat="0" applyProtection="0">
      <alignment horizontal="left" vertical="top" indent="1"/>
    </xf>
    <xf numFmtId="4" fontId="152" fillId="72" borderId="132" applyNumberFormat="0" applyProtection="0">
      <alignment horizontal="right" vertical="center"/>
    </xf>
    <xf numFmtId="0" fontId="10" fillId="9" borderId="124" applyNumberFormat="0" applyFont="0" applyAlignment="0" applyProtection="0"/>
    <xf numFmtId="4" fontId="72" fillId="44" borderId="142" applyNumberFormat="0" applyProtection="0">
      <alignment horizontal="right" vertical="center"/>
    </xf>
    <xf numFmtId="0" fontId="10" fillId="72" borderId="132" applyNumberFormat="0" applyProtection="0">
      <alignment horizontal="left" vertical="center" indent="1"/>
    </xf>
    <xf numFmtId="0" fontId="65" fillId="0" borderId="118" applyNumberFormat="0" applyFill="0" applyAlignment="0" applyProtection="0"/>
    <xf numFmtId="0" fontId="29" fillId="5" borderId="123" applyNumberFormat="0" applyAlignment="0" applyProtection="0"/>
    <xf numFmtId="0" fontId="10" fillId="72" borderId="132" applyNumberFormat="0" applyProtection="0">
      <alignment horizontal="left" vertical="center" indent="1"/>
    </xf>
    <xf numFmtId="4" fontId="152" fillId="72" borderId="132" applyNumberFormat="0" applyProtection="0">
      <alignment horizontal="right" vertical="center"/>
    </xf>
    <xf numFmtId="0" fontId="10" fillId="9" borderId="124" applyNumberFormat="0" applyFont="0" applyAlignment="0" applyProtection="0"/>
    <xf numFmtId="4" fontId="10" fillId="41" borderId="128" applyNumberFormat="0" applyProtection="0">
      <alignment vertical="center"/>
    </xf>
    <xf numFmtId="0" fontId="65" fillId="0" borderId="118" applyNumberFormat="0" applyFill="0" applyAlignment="0" applyProtection="0"/>
    <xf numFmtId="0" fontId="72" fillId="69" borderId="132" applyNumberFormat="0" applyProtection="0">
      <alignment horizontal="left" vertical="top" indent="1"/>
    </xf>
    <xf numFmtId="4" fontId="72" fillId="23" borderId="132" applyNumberFormat="0" applyProtection="0">
      <alignment horizontal="right" vertical="center"/>
    </xf>
    <xf numFmtId="0" fontId="65" fillId="0" borderId="118" applyNumberFormat="0" applyFill="0" applyAlignment="0" applyProtection="0"/>
    <xf numFmtId="0" fontId="10" fillId="3" borderId="128" applyNumberFormat="0">
      <protection locked="0"/>
    </xf>
    <xf numFmtId="4" fontId="72" fillId="25" borderId="132" applyNumberFormat="0" applyProtection="0">
      <alignment horizontal="right" vertical="center"/>
    </xf>
    <xf numFmtId="0" fontId="29" fillId="5" borderId="123" applyNumberFormat="0" applyAlignment="0" applyProtection="0"/>
    <xf numFmtId="4" fontId="10" fillId="0" borderId="128" applyNumberFormat="0" applyProtection="0">
      <alignment horizontal="right" vertical="center"/>
    </xf>
    <xf numFmtId="0" fontId="10" fillId="15" borderId="132" applyNumberFormat="0" applyProtection="0">
      <alignment horizontal="left" vertical="center" indent="1"/>
    </xf>
    <xf numFmtId="4" fontId="72" fillId="72" borderId="132" applyNumberFormat="0" applyProtection="0">
      <alignment horizontal="right" vertical="center"/>
    </xf>
    <xf numFmtId="0" fontId="65" fillId="0" borderId="118" applyNumberFormat="0" applyFill="0" applyAlignment="0" applyProtection="0"/>
    <xf numFmtId="0" fontId="128" fillId="72" borderId="146" applyNumberFormat="0" applyProtection="0">
      <alignment horizontal="left" vertical="center" indent="1"/>
    </xf>
    <xf numFmtId="4" fontId="100" fillId="2" borderId="132" applyNumberFormat="0" applyProtection="0">
      <alignment horizontal="left" vertical="center" indent="1"/>
    </xf>
    <xf numFmtId="0" fontId="10" fillId="9" borderId="124" applyNumberFormat="0" applyFont="0" applyAlignment="0" applyProtection="0"/>
    <xf numFmtId="0" fontId="10" fillId="9" borderId="124" applyNumberFormat="0" applyFont="0" applyAlignment="0" applyProtection="0"/>
    <xf numFmtId="0" fontId="10" fillId="22" borderId="132" applyNumberFormat="0" applyProtection="0">
      <alignment horizontal="left" vertical="top" indent="1"/>
    </xf>
    <xf numFmtId="4" fontId="72" fillId="25" borderId="132" applyNumberFormat="0" applyProtection="0">
      <alignment horizontal="right" vertical="center"/>
    </xf>
    <xf numFmtId="4" fontId="72" fillId="9" borderId="132" applyNumberFormat="0" applyProtection="0">
      <alignment horizontal="left" vertical="center" indent="1"/>
    </xf>
    <xf numFmtId="0" fontId="10" fillId="69" borderId="132" applyNumberFormat="0" applyProtection="0">
      <alignment horizontal="left" vertical="center" indent="1"/>
    </xf>
    <xf numFmtId="10" fontId="16" fillId="39" borderId="128" applyNumberFormat="0" applyBorder="0" applyAlignment="0" applyProtection="0"/>
    <xf numFmtId="0" fontId="65" fillId="0" borderId="118" applyNumberFormat="0" applyFill="0" applyAlignment="0" applyProtection="0"/>
    <xf numFmtId="4" fontId="100" fillId="2" borderId="132" applyNumberFormat="0" applyProtection="0">
      <alignment horizontal="left" vertical="center" indent="1"/>
    </xf>
    <xf numFmtId="0" fontId="10" fillId="15" borderId="146" applyNumberFormat="0" applyProtection="0">
      <alignment horizontal="left" vertical="top" indent="1"/>
    </xf>
    <xf numFmtId="0" fontId="10" fillId="9" borderId="124" applyNumberFormat="0" applyFont="0" applyAlignment="0" applyProtection="0"/>
    <xf numFmtId="0" fontId="10" fillId="22" borderId="132" applyNumberFormat="0" applyProtection="0">
      <alignment horizontal="left" vertical="center" indent="1"/>
    </xf>
    <xf numFmtId="238" fontId="49" fillId="0" borderId="131">
      <protection locked="0"/>
    </xf>
    <xf numFmtId="4" fontId="72" fillId="70" borderId="132" applyNumberFormat="0" applyProtection="0">
      <alignment horizontal="right" vertical="center"/>
    </xf>
    <xf numFmtId="10" fontId="16" fillId="39" borderId="142" applyNumberFormat="0" applyBorder="0" applyAlignment="0" applyProtection="0"/>
    <xf numFmtId="0" fontId="10" fillId="9" borderId="124" applyNumberFormat="0" applyFont="0" applyAlignment="0" applyProtection="0"/>
    <xf numFmtId="0" fontId="100" fillId="2" borderId="132" applyNumberFormat="0" applyProtection="0">
      <alignment horizontal="left" vertical="top" indent="1"/>
    </xf>
    <xf numFmtId="0" fontId="65" fillId="0" borderId="118" applyNumberFormat="0" applyFill="0" applyAlignment="0" applyProtection="0"/>
    <xf numFmtId="4" fontId="72" fillId="9" borderId="132" applyNumberFormat="0" applyProtection="0">
      <alignment vertical="center"/>
    </xf>
    <xf numFmtId="0" fontId="65" fillId="0" borderId="118" applyNumberFormat="0" applyFill="0" applyAlignment="0" applyProtection="0"/>
    <xf numFmtId="4" fontId="10" fillId="0" borderId="128" applyNumberFormat="0" applyProtection="0">
      <alignment horizontal="right" vertical="center"/>
    </xf>
    <xf numFmtId="0" fontId="29" fillId="5" borderId="137" applyNumberFormat="0" applyAlignment="0" applyProtection="0"/>
    <xf numFmtId="4" fontId="72" fillId="8" borderId="132" applyNumberFormat="0" applyProtection="0">
      <alignment horizontal="right" vertical="center"/>
    </xf>
    <xf numFmtId="4" fontId="72" fillId="27" borderId="132" applyNumberFormat="0" applyProtection="0">
      <alignment horizontal="right" vertical="center"/>
    </xf>
    <xf numFmtId="0" fontId="10" fillId="9" borderId="124" applyNumberFormat="0" applyFont="0" applyAlignment="0" applyProtection="0"/>
    <xf numFmtId="4" fontId="72" fillId="9" borderId="132" applyNumberFormat="0" applyProtection="0">
      <alignment horizontal="left" vertical="center" indent="1"/>
    </xf>
    <xf numFmtId="0" fontId="65" fillId="0" borderId="118" applyNumberFormat="0" applyFill="0" applyAlignment="0" applyProtection="0"/>
    <xf numFmtId="4" fontId="98" fillId="0" borderId="129" applyBorder="0">
      <alignment horizontal="right" wrapText="1"/>
    </xf>
    <xf numFmtId="4" fontId="152" fillId="9" borderId="132" applyNumberFormat="0" applyProtection="0">
      <alignment vertical="center"/>
    </xf>
    <xf numFmtId="0" fontId="10" fillId="9" borderId="138" applyNumberFormat="0" applyFont="0" applyAlignment="0" applyProtection="0"/>
    <xf numFmtId="4" fontId="73" fillId="0" borderId="136" applyFont="0" applyFill="0" applyBorder="0" applyAlignment="0">
      <alignment horizontal="center" vertical="center"/>
    </xf>
    <xf numFmtId="0" fontId="10" fillId="22" borderId="132" applyNumberFormat="0" applyProtection="0">
      <alignment horizontal="left" vertical="center" indent="1"/>
    </xf>
    <xf numFmtId="0" fontId="29" fillId="5" borderId="123" applyNumberFormat="0" applyAlignment="0" applyProtection="0"/>
    <xf numFmtId="4" fontId="72" fillId="17" borderId="132" applyNumberFormat="0" applyProtection="0">
      <alignment horizontal="right" vertical="center"/>
    </xf>
    <xf numFmtId="0" fontId="100" fillId="2" borderId="132" applyNumberFormat="0" applyProtection="0">
      <alignment horizontal="left" vertical="top" indent="1"/>
    </xf>
    <xf numFmtId="4" fontId="73" fillId="0" borderId="136" applyFont="0" applyFill="0" applyBorder="0" applyAlignment="0">
      <alignment horizontal="center" vertical="center"/>
    </xf>
    <xf numFmtId="0" fontId="10" fillId="9" borderId="124" applyNumberFormat="0" applyFont="0" applyAlignment="0" applyProtection="0"/>
    <xf numFmtId="0" fontId="10" fillId="69" borderId="132" applyNumberFormat="0" applyProtection="0">
      <alignment horizontal="left" vertical="center" indent="1"/>
    </xf>
    <xf numFmtId="0" fontId="10" fillId="72" borderId="132" applyNumberFormat="0" applyProtection="0">
      <alignment horizontal="left" vertical="center" indent="1"/>
    </xf>
    <xf numFmtId="0" fontId="10" fillId="9" borderId="124" applyNumberFormat="0" applyFont="0" applyAlignment="0" applyProtection="0"/>
    <xf numFmtId="0" fontId="10" fillId="9" borderId="124" applyNumberFormat="0" applyFont="0" applyAlignment="0" applyProtection="0"/>
    <xf numFmtId="4" fontId="10" fillId="0" borderId="128" applyNumberFormat="0" applyProtection="0">
      <alignment horizontal="right" vertical="center"/>
    </xf>
    <xf numFmtId="0" fontId="29" fillId="5" borderId="123" applyNumberFormat="0" applyAlignment="0" applyProtection="0"/>
    <xf numFmtId="0" fontId="10" fillId="9" borderId="124" applyNumberFormat="0" applyFont="0" applyAlignment="0" applyProtection="0"/>
    <xf numFmtId="0" fontId="30" fillId="14" borderId="125" applyNumberFormat="0" applyAlignment="0" applyProtection="0"/>
    <xf numFmtId="0" fontId="36" fillId="0" borderId="126" applyNumberFormat="0" applyFill="0" applyAlignment="0" applyProtection="0"/>
    <xf numFmtId="0" fontId="10" fillId="3" borderId="128" applyNumberFormat="0">
      <protection locked="0"/>
    </xf>
    <xf numFmtId="0" fontId="31" fillId="14" borderId="123" applyNumberFormat="0" applyAlignment="0" applyProtection="0"/>
    <xf numFmtId="0" fontId="29" fillId="5" borderId="123" applyNumberFormat="0" applyAlignment="0" applyProtection="0"/>
    <xf numFmtId="0" fontId="10" fillId="9" borderId="124" applyNumberFormat="0" applyFont="0" applyAlignment="0" applyProtection="0"/>
    <xf numFmtId="0" fontId="30" fillId="14" borderId="125" applyNumberFormat="0" applyAlignment="0" applyProtection="0"/>
    <xf numFmtId="0" fontId="36" fillId="0" borderId="126" applyNumberFormat="0" applyFill="0" applyAlignment="0" applyProtection="0"/>
    <xf numFmtId="239" fontId="16" fillId="0" borderId="142" applyFont="0" applyFill="0" applyBorder="0" applyAlignment="0" applyProtection="0"/>
    <xf numFmtId="1" fontId="83" fillId="37" borderId="141" applyNumberFormat="0" applyBorder="0" applyAlignment="0">
      <alignment horizontal="centerContinuous" vertical="center"/>
      <protection locked="0"/>
    </xf>
    <xf numFmtId="0" fontId="10" fillId="72" borderId="146" applyNumberFormat="0" applyProtection="0">
      <alignment horizontal="left" vertical="center" indent="1"/>
    </xf>
    <xf numFmtId="0" fontId="128" fillId="72" borderId="146" applyNumberFormat="0" applyProtection="0">
      <alignment horizontal="left" vertical="center" indent="1"/>
    </xf>
    <xf numFmtId="49" fontId="49" fillId="0" borderId="145">
      <protection locked="0"/>
    </xf>
    <xf numFmtId="0" fontId="10" fillId="9" borderId="124" applyNumberFormat="0" applyFont="0" applyAlignment="0" applyProtection="0"/>
    <xf numFmtId="0" fontId="10" fillId="9" borderId="124" applyNumberFormat="0" applyFont="0" applyAlignment="0" applyProtection="0"/>
    <xf numFmtId="0" fontId="29" fillId="5" borderId="137" applyNumberFormat="0" applyAlignment="0" applyProtection="0"/>
    <xf numFmtId="0" fontId="29" fillId="5" borderId="137" applyNumberFormat="0" applyAlignment="0" applyProtection="0"/>
    <xf numFmtId="0" fontId="31" fillId="14" borderId="137" applyNumberFormat="0" applyAlignment="0" applyProtection="0"/>
    <xf numFmtId="49" fontId="49" fillId="0" borderId="142">
      <alignment vertical="top"/>
      <protection locked="0"/>
    </xf>
    <xf numFmtId="190" fontId="39" fillId="0" borderId="144"/>
    <xf numFmtId="0" fontId="29" fillId="5" borderId="137" applyNumberFormat="0" applyAlignment="0" applyProtection="0"/>
    <xf numFmtId="0" fontId="10" fillId="9" borderId="138" applyNumberFormat="0" applyFont="0" applyAlignment="0" applyProtection="0"/>
    <xf numFmtId="0" fontId="30" fillId="14" borderId="139" applyNumberFormat="0" applyAlignment="0" applyProtection="0"/>
    <xf numFmtId="0" fontId="36" fillId="0" borderId="140" applyNumberFormat="0" applyFill="0" applyAlignment="0" applyProtection="0"/>
    <xf numFmtId="0" fontId="29" fillId="5" borderId="137" applyNumberFormat="0" applyAlignment="0" applyProtection="0"/>
    <xf numFmtId="4" fontId="150" fillId="2" borderId="146" applyNumberFormat="0" applyProtection="0">
      <alignment vertical="center"/>
    </xf>
    <xf numFmtId="4" fontId="72" fillId="69" borderId="146" applyNumberFormat="0" applyProtection="0">
      <alignment horizontal="left" vertical="center" indent="1"/>
    </xf>
    <xf numFmtId="4" fontId="72" fillId="29" borderId="146" applyNumberFormat="0" applyProtection="0">
      <alignment horizontal="right" vertical="center"/>
    </xf>
    <xf numFmtId="239" fontId="16" fillId="0" borderId="142" applyFont="0" applyFill="0" applyBorder="0" applyAlignment="0" applyProtection="0"/>
    <xf numFmtId="4" fontId="19" fillId="72" borderId="146" applyNumberFormat="0" applyProtection="0">
      <alignment horizontal="right" vertical="center"/>
    </xf>
    <xf numFmtId="4" fontId="72" fillId="7" borderId="146" applyNumberFormat="0" applyProtection="0">
      <alignment horizontal="right" vertical="center"/>
    </xf>
    <xf numFmtId="0" fontId="10" fillId="72" borderId="146" applyNumberFormat="0" applyProtection="0">
      <alignment horizontal="left" vertical="center" indent="1"/>
    </xf>
    <xf numFmtId="0" fontId="29" fillId="5" borderId="137" applyNumberFormat="0" applyAlignment="0" applyProtection="0"/>
    <xf numFmtId="4" fontId="72" fillId="16" borderId="146" applyNumberFormat="0" applyProtection="0">
      <alignment horizontal="right" vertical="center"/>
    </xf>
    <xf numFmtId="0" fontId="10" fillId="15" borderId="146" applyNumberFormat="0" applyProtection="0">
      <alignment horizontal="left" vertical="center" indent="1"/>
    </xf>
    <xf numFmtId="1" fontId="83" fillId="37" borderId="141" applyNumberFormat="0" applyBorder="0" applyAlignment="0">
      <alignment horizontal="centerContinuous" vertical="center"/>
      <protection locked="0"/>
    </xf>
    <xf numFmtId="0" fontId="10" fillId="69" borderId="146" applyNumberFormat="0" applyProtection="0">
      <alignment horizontal="left" vertical="center" indent="1"/>
    </xf>
    <xf numFmtId="0" fontId="10" fillId="9" borderId="138" applyNumberFormat="0" applyFont="0" applyAlignment="0" applyProtection="0"/>
    <xf numFmtId="4" fontId="72" fillId="9" borderId="146" applyNumberFormat="0" applyProtection="0">
      <alignment vertical="center"/>
    </xf>
    <xf numFmtId="4" fontId="100" fillId="2" borderId="146" applyNumberFormat="0" applyProtection="0">
      <alignment vertical="center"/>
    </xf>
    <xf numFmtId="4" fontId="72" fillId="16" borderId="146" applyNumberFormat="0" applyProtection="0">
      <alignment horizontal="right" vertical="center"/>
    </xf>
    <xf numFmtId="0" fontId="10" fillId="9" borderId="138" applyNumberFormat="0" applyFont="0" applyAlignment="0" applyProtection="0"/>
    <xf numFmtId="4" fontId="72" fillId="69" borderId="146" applyNumberFormat="0" applyProtection="0">
      <alignment horizontal="right" vertical="center"/>
    </xf>
    <xf numFmtId="4" fontId="72" fillId="8" borderId="146" applyNumberFormat="0" applyProtection="0">
      <alignment horizontal="right" vertical="center"/>
    </xf>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29" fillId="5" borderId="137" applyNumberFormat="0" applyAlignment="0" applyProtection="0"/>
    <xf numFmtId="0" fontId="10" fillId="9" borderId="138" applyNumberFormat="0" applyFont="0" applyAlignment="0" applyProtection="0"/>
    <xf numFmtId="0" fontId="10" fillId="15" borderId="146" applyNumberFormat="0" applyProtection="0">
      <alignment horizontal="left" vertical="top" indent="1"/>
    </xf>
    <xf numFmtId="4" fontId="72" fillId="17" borderId="146" applyNumberFormat="0" applyProtection="0">
      <alignment horizontal="right" vertical="center"/>
    </xf>
    <xf numFmtId="4" fontId="72" fillId="29" borderId="146" applyNumberFormat="0" applyProtection="0">
      <alignment horizontal="right" vertical="center"/>
    </xf>
    <xf numFmtId="4" fontId="72" fillId="70" borderId="146" applyNumberFormat="0" applyProtection="0">
      <alignment horizontal="right" vertical="center"/>
    </xf>
    <xf numFmtId="0" fontId="29" fillId="5" borderId="137" applyNumberFormat="0" applyAlignment="0" applyProtection="0"/>
    <xf numFmtId="0" fontId="29" fillId="5" borderId="137" applyNumberFormat="0" applyAlignment="0" applyProtection="0"/>
    <xf numFmtId="239" fontId="16" fillId="0" borderId="142" applyFont="0" applyFill="0" applyBorder="0" applyAlignment="0" applyProtection="0"/>
    <xf numFmtId="4" fontId="72" fillId="72" borderId="146" applyNumberFormat="0" applyProtection="0">
      <alignment horizontal="right" vertical="center"/>
    </xf>
    <xf numFmtId="0" fontId="10" fillId="72" borderId="146" applyNumberFormat="0" applyProtection="0">
      <alignment horizontal="left" vertical="center" indent="1"/>
    </xf>
    <xf numFmtId="4" fontId="72" fillId="7" borderId="146" applyNumberFormat="0" applyProtection="0">
      <alignment horizontal="right" vertical="center"/>
    </xf>
    <xf numFmtId="4" fontId="72" fillId="44" borderId="142" applyNumberFormat="0" applyProtection="0">
      <alignment horizontal="right" vertical="center"/>
    </xf>
    <xf numFmtId="0" fontId="10" fillId="22" borderId="146" applyNumberFormat="0" applyProtection="0">
      <alignment horizontal="left" vertical="top" indent="1"/>
    </xf>
    <xf numFmtId="4" fontId="152" fillId="72" borderId="146" applyNumberFormat="0" applyProtection="0">
      <alignment horizontal="right" vertical="center"/>
    </xf>
    <xf numFmtId="0" fontId="10" fillId="9" borderId="138" applyNumberFormat="0" applyFont="0" applyAlignment="0" applyProtection="0"/>
    <xf numFmtId="0" fontId="10" fillId="72" borderId="146" applyNumberFormat="0" applyProtection="0">
      <alignment horizontal="left" vertical="center" indent="1"/>
    </xf>
    <xf numFmtId="0" fontId="29" fillId="5" borderId="137" applyNumberFormat="0" applyAlignment="0" applyProtection="0"/>
    <xf numFmtId="0" fontId="10" fillId="72" borderId="146" applyNumberFormat="0" applyProtection="0">
      <alignment horizontal="left" vertical="center" indent="1"/>
    </xf>
    <xf numFmtId="4" fontId="152" fillId="72" borderId="146" applyNumberFormat="0" applyProtection="0">
      <alignment horizontal="right" vertical="center"/>
    </xf>
    <xf numFmtId="0" fontId="10" fillId="9" borderId="138" applyNumberFormat="0" applyFont="0" applyAlignment="0" applyProtection="0"/>
    <xf numFmtId="4" fontId="10" fillId="41" borderId="142" applyNumberFormat="0" applyProtection="0">
      <alignment vertical="center"/>
    </xf>
    <xf numFmtId="0" fontId="72" fillId="69" borderId="146" applyNumberFormat="0" applyProtection="0">
      <alignment horizontal="left" vertical="top" indent="1"/>
    </xf>
    <xf numFmtId="4" fontId="72" fillId="23" borderId="146" applyNumberFormat="0" applyProtection="0">
      <alignment horizontal="right" vertical="center"/>
    </xf>
    <xf numFmtId="0" fontId="10" fillId="3" borderId="142" applyNumberFormat="0">
      <protection locked="0"/>
    </xf>
    <xf numFmtId="4" fontId="72" fillId="25" borderId="146" applyNumberFormat="0" applyProtection="0">
      <alignment horizontal="right" vertical="center"/>
    </xf>
    <xf numFmtId="0" fontId="29" fillId="5" borderId="137" applyNumberFormat="0" applyAlignment="0" applyProtection="0"/>
    <xf numFmtId="4" fontId="10" fillId="0" borderId="142" applyNumberFormat="0" applyProtection="0">
      <alignment horizontal="right" vertical="center"/>
    </xf>
    <xf numFmtId="0" fontId="10" fillId="15" borderId="146" applyNumberFormat="0" applyProtection="0">
      <alignment horizontal="left" vertical="center" indent="1"/>
    </xf>
    <xf numFmtId="4" fontId="72" fillId="72" borderId="146" applyNumberFormat="0" applyProtection="0">
      <alignment horizontal="right" vertical="center"/>
    </xf>
    <xf numFmtId="4" fontId="100" fillId="2" borderId="146" applyNumberFormat="0" applyProtection="0">
      <alignment horizontal="left" vertical="center" indent="1"/>
    </xf>
    <xf numFmtId="0" fontId="10" fillId="9" borderId="138" applyNumberFormat="0" applyFont="0" applyAlignment="0" applyProtection="0"/>
    <xf numFmtId="0" fontId="10" fillId="9" borderId="138" applyNumberFormat="0" applyFont="0" applyAlignment="0" applyProtection="0"/>
    <xf numFmtId="0" fontId="10" fillId="22" borderId="146" applyNumberFormat="0" applyProtection="0">
      <alignment horizontal="left" vertical="top" indent="1"/>
    </xf>
    <xf numFmtId="4" fontId="72" fillId="25" borderId="146" applyNumberFormat="0" applyProtection="0">
      <alignment horizontal="right" vertical="center"/>
    </xf>
    <xf numFmtId="4" fontId="72" fillId="9" borderId="146" applyNumberFormat="0" applyProtection="0">
      <alignment horizontal="left" vertical="center" indent="1"/>
    </xf>
    <xf numFmtId="0" fontId="10" fillId="69" borderId="146" applyNumberFormat="0" applyProtection="0">
      <alignment horizontal="left" vertical="center" indent="1"/>
    </xf>
    <xf numFmtId="10" fontId="16" fillId="39" borderId="142" applyNumberFormat="0" applyBorder="0" applyAlignment="0" applyProtection="0"/>
    <xf numFmtId="4" fontId="100" fillId="2" borderId="146" applyNumberFormat="0" applyProtection="0">
      <alignment horizontal="left" vertical="center" indent="1"/>
    </xf>
    <xf numFmtId="0" fontId="10" fillId="9" borderId="138" applyNumberFormat="0" applyFont="0" applyAlignment="0" applyProtection="0"/>
    <xf numFmtId="0" fontId="10" fillId="22" borderId="146" applyNumberFormat="0" applyProtection="0">
      <alignment horizontal="left" vertical="center" indent="1"/>
    </xf>
    <xf numFmtId="238" fontId="49" fillId="0" borderId="145">
      <protection locked="0"/>
    </xf>
    <xf numFmtId="4" fontId="72" fillId="70" borderId="146" applyNumberFormat="0" applyProtection="0">
      <alignment horizontal="right" vertical="center"/>
    </xf>
    <xf numFmtId="0" fontId="10" fillId="9" borderId="138" applyNumberFormat="0" applyFont="0" applyAlignment="0" applyProtection="0"/>
    <xf numFmtId="0" fontId="100" fillId="2" borderId="146" applyNumberFormat="0" applyProtection="0">
      <alignment horizontal="left" vertical="top" indent="1"/>
    </xf>
    <xf numFmtId="4" fontId="72" fillId="9" borderId="146" applyNumberFormat="0" applyProtection="0">
      <alignment vertical="center"/>
    </xf>
    <xf numFmtId="4" fontId="72" fillId="8" borderId="146" applyNumberFormat="0" applyProtection="0">
      <alignment horizontal="right" vertical="center"/>
    </xf>
    <xf numFmtId="4" fontId="72" fillId="27" borderId="146" applyNumberFormat="0" applyProtection="0">
      <alignment horizontal="right" vertical="center"/>
    </xf>
    <xf numFmtId="0" fontId="10" fillId="9" borderId="138" applyNumberFormat="0" applyFont="0" applyAlignment="0" applyProtection="0"/>
    <xf numFmtId="4" fontId="72" fillId="9" borderId="146" applyNumberFormat="0" applyProtection="0">
      <alignment horizontal="left" vertical="center" indent="1"/>
    </xf>
    <xf numFmtId="4" fontId="98" fillId="0" borderId="143" applyBorder="0">
      <alignment horizontal="right" wrapText="1"/>
    </xf>
    <xf numFmtId="4" fontId="152" fillId="9" borderId="146" applyNumberFormat="0" applyProtection="0">
      <alignment vertical="center"/>
    </xf>
    <xf numFmtId="0" fontId="10" fillId="22" borderId="146" applyNumberFormat="0" applyProtection="0">
      <alignment horizontal="left" vertical="center" indent="1"/>
    </xf>
    <xf numFmtId="0" fontId="29" fillId="5" borderId="137" applyNumberFormat="0" applyAlignment="0" applyProtection="0"/>
    <xf numFmtId="4" fontId="72" fillId="17" borderId="146" applyNumberFormat="0" applyProtection="0">
      <alignment horizontal="right" vertical="center"/>
    </xf>
    <xf numFmtId="0" fontId="100" fillId="2" borderId="146" applyNumberFormat="0" applyProtection="0">
      <alignment horizontal="left" vertical="top" indent="1"/>
    </xf>
    <xf numFmtId="0" fontId="10" fillId="9" borderId="138" applyNumberFormat="0" applyFont="0" applyAlignment="0" applyProtection="0"/>
    <xf numFmtId="0" fontId="10" fillId="69" borderId="146" applyNumberFormat="0" applyProtection="0">
      <alignment horizontal="left" vertical="center" indent="1"/>
    </xf>
    <xf numFmtId="0" fontId="10" fillId="72" borderId="146" applyNumberFormat="0" applyProtection="0">
      <alignment horizontal="left" vertical="center" indent="1"/>
    </xf>
    <xf numFmtId="0" fontId="10" fillId="9" borderId="138" applyNumberFormat="0" applyFont="0" applyAlignment="0" applyProtection="0"/>
    <xf numFmtId="0" fontId="10" fillId="9" borderId="138" applyNumberFormat="0" applyFont="0" applyAlignment="0" applyProtection="0"/>
    <xf numFmtId="4" fontId="10" fillId="0" borderId="142" applyNumberFormat="0" applyProtection="0">
      <alignment horizontal="right" vertical="center"/>
    </xf>
    <xf numFmtId="0" fontId="29" fillId="5" borderId="137" applyNumberFormat="0" applyAlignment="0" applyProtection="0"/>
    <xf numFmtId="0" fontId="10" fillId="9" borderId="138" applyNumberFormat="0" applyFont="0" applyAlignment="0" applyProtection="0"/>
    <xf numFmtId="0" fontId="30" fillId="14" borderId="139" applyNumberFormat="0" applyAlignment="0" applyProtection="0"/>
    <xf numFmtId="0" fontId="36" fillId="0" borderId="140" applyNumberFormat="0" applyFill="0" applyAlignment="0" applyProtection="0"/>
    <xf numFmtId="0" fontId="10" fillId="3" borderId="142" applyNumberFormat="0">
      <protection locked="0"/>
    </xf>
    <xf numFmtId="0" fontId="31" fillId="14" borderId="137" applyNumberFormat="0" applyAlignment="0" applyProtection="0"/>
    <xf numFmtId="0" fontId="29" fillId="5" borderId="137" applyNumberFormat="0" applyAlignment="0" applyProtection="0"/>
    <xf numFmtId="0" fontId="10" fillId="9" borderId="138" applyNumberFormat="0" applyFont="0" applyAlignment="0" applyProtection="0"/>
    <xf numFmtId="0" fontId="30" fillId="14" borderId="139" applyNumberFormat="0" applyAlignment="0" applyProtection="0"/>
    <xf numFmtId="0" fontId="36" fillId="0" borderId="140" applyNumberFormat="0" applyFill="0" applyAlignment="0" applyProtection="0"/>
    <xf numFmtId="0" fontId="132" fillId="3" borderId="137" applyNumberFormat="0" applyAlignment="0" applyProtection="0"/>
    <xf numFmtId="0" fontId="44" fillId="12"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203" fontId="49" fillId="0" borderId="142">
      <protection locked="0"/>
    </xf>
    <xf numFmtId="0" fontId="136" fillId="2"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29"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9" borderId="138" applyNumberFormat="0" applyFont="0" applyAlignment="0" applyProtection="0"/>
    <xf numFmtId="0" fontId="10" fillId="9" borderId="137" applyNumberFormat="0" applyFont="0" applyAlignment="0" applyProtection="0"/>
    <xf numFmtId="0" fontId="61" fillId="12" borderId="139" applyNumberFormat="0" applyAlignment="0" applyProtection="0"/>
    <xf numFmtId="0" fontId="159" fillId="0" borderId="0"/>
    <xf numFmtId="0" fontId="159" fillId="0" borderId="0"/>
    <xf numFmtId="0" fontId="159" fillId="0" borderId="0"/>
    <xf numFmtId="0" fontId="159" fillId="0" borderId="0"/>
    <xf numFmtId="0" fontId="159" fillId="0" borderId="0"/>
    <xf numFmtId="0" fontId="159" fillId="0" borderId="0"/>
    <xf numFmtId="0" fontId="147" fillId="0" borderId="0"/>
    <xf numFmtId="245" fontId="147" fillId="0" borderId="0" applyFont="0" applyFill="0" applyBorder="0" applyAlignment="0" applyProtection="0"/>
    <xf numFmtId="9" fontId="147" fillId="0" borderId="0" applyFont="0" applyFill="0" applyBorder="0" applyAlignment="0" applyProtection="0"/>
    <xf numFmtId="244" fontId="10" fillId="0" borderId="0" applyFont="0" applyFill="0" applyBorder="0" applyAlignment="0" applyProtection="0"/>
    <xf numFmtId="0" fontId="5" fillId="0" borderId="0"/>
    <xf numFmtId="9" fontId="5" fillId="0" borderId="0" applyFont="0" applyFill="0" applyBorder="0" applyAlignment="0" applyProtection="0"/>
    <xf numFmtId="247" fontId="10" fillId="0" borderId="0" applyFont="0" applyFill="0" applyBorder="0" applyAlignment="0" applyProtection="0"/>
    <xf numFmtId="0" fontId="147" fillId="0" borderId="0"/>
    <xf numFmtId="0" fontId="160" fillId="72" borderId="146" applyNumberFormat="0" applyProtection="0">
      <alignment horizontal="left" vertical="center" indent="1"/>
    </xf>
    <xf numFmtId="43" fontId="10"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143" fillId="74" borderId="0" applyNumberFormat="0" applyBorder="0" applyAlignment="0" applyProtection="0"/>
    <xf numFmtId="0" fontId="143" fillId="74" borderId="0" applyNumberFormat="0" applyBorder="0" applyAlignment="0" applyProtection="0"/>
    <xf numFmtId="0" fontId="143" fillId="77" borderId="0" applyNumberFormat="0" applyBorder="0" applyAlignment="0" applyProtection="0"/>
    <xf numFmtId="0" fontId="143" fillId="77" borderId="0" applyNumberFormat="0" applyBorder="0" applyAlignment="0" applyProtection="0"/>
    <xf numFmtId="0" fontId="143" fillId="80" borderId="0" applyNumberFormat="0" applyBorder="0" applyAlignment="0" applyProtection="0"/>
    <xf numFmtId="0" fontId="143" fillId="80" borderId="0" applyNumberFormat="0" applyBorder="0" applyAlignment="0" applyProtection="0"/>
    <xf numFmtId="0" fontId="143" fillId="83" borderId="0" applyNumberFormat="0" applyBorder="0" applyAlignment="0" applyProtection="0"/>
    <xf numFmtId="0" fontId="143" fillId="83" borderId="0" applyNumberFormat="0" applyBorder="0" applyAlignment="0" applyProtection="0"/>
    <xf numFmtId="0" fontId="143" fillId="86" borderId="0" applyNumberFormat="0" applyBorder="0" applyAlignment="0" applyProtection="0"/>
    <xf numFmtId="0" fontId="143" fillId="86" borderId="0" applyNumberFormat="0" applyBorder="0" applyAlignment="0" applyProtection="0"/>
    <xf numFmtId="0" fontId="143" fillId="89" borderId="0" applyNumberFormat="0" applyBorder="0" applyAlignment="0" applyProtection="0"/>
    <xf numFmtId="0" fontId="143" fillId="89" borderId="0" applyNumberFormat="0" applyBorder="0" applyAlignment="0" applyProtection="0"/>
    <xf numFmtId="0" fontId="143" fillId="75" borderId="0" applyNumberFormat="0" applyBorder="0" applyAlignment="0" applyProtection="0"/>
    <xf numFmtId="0" fontId="143" fillId="75" borderId="0" applyNumberFormat="0" applyBorder="0" applyAlignment="0" applyProtection="0"/>
    <xf numFmtId="0" fontId="143" fillId="78" borderId="0" applyNumberFormat="0" applyBorder="0" applyAlignment="0" applyProtection="0"/>
    <xf numFmtId="0" fontId="143" fillId="78" borderId="0" applyNumberFormat="0" applyBorder="0" applyAlignment="0" applyProtection="0"/>
    <xf numFmtId="0" fontId="143" fillId="81" borderId="0" applyNumberFormat="0" applyBorder="0" applyAlignment="0" applyProtection="0"/>
    <xf numFmtId="0" fontId="143" fillId="81" borderId="0" applyNumberFormat="0" applyBorder="0" applyAlignment="0" applyProtection="0"/>
    <xf numFmtId="0" fontId="143" fillId="84" borderId="0" applyNumberFormat="0" applyBorder="0" applyAlignment="0" applyProtection="0"/>
    <xf numFmtId="0" fontId="143" fillId="84" borderId="0" applyNumberFormat="0" applyBorder="0" applyAlignment="0" applyProtection="0"/>
    <xf numFmtId="0" fontId="143" fillId="87" borderId="0" applyNumberFormat="0" applyBorder="0" applyAlignment="0" applyProtection="0"/>
    <xf numFmtId="0" fontId="143" fillId="87" borderId="0" applyNumberFormat="0" applyBorder="0" applyAlignment="0" applyProtection="0"/>
    <xf numFmtId="0" fontId="143" fillId="90" borderId="0" applyNumberFormat="0" applyBorder="0" applyAlignment="0" applyProtection="0"/>
    <xf numFmtId="0" fontId="143" fillId="90" borderId="0" applyNumberFormat="0" applyBorder="0" applyAlignment="0" applyProtection="0"/>
    <xf numFmtId="0" fontId="161" fillId="76" borderId="0" applyNumberFormat="0" applyBorder="0" applyAlignment="0" applyProtection="0"/>
    <xf numFmtId="0" fontId="161" fillId="76" borderId="0" applyNumberFormat="0" applyBorder="0" applyAlignment="0" applyProtection="0"/>
    <xf numFmtId="0" fontId="161" fillId="79" borderId="0" applyNumberFormat="0" applyBorder="0" applyAlignment="0" applyProtection="0"/>
    <xf numFmtId="0" fontId="161" fillId="79" borderId="0" applyNumberFormat="0" applyBorder="0" applyAlignment="0" applyProtection="0"/>
    <xf numFmtId="0" fontId="161" fillId="82" borderId="0" applyNumberFormat="0" applyBorder="0" applyAlignment="0" applyProtection="0"/>
    <xf numFmtId="0" fontId="161" fillId="82" borderId="0" applyNumberFormat="0" applyBorder="0" applyAlignment="0" applyProtection="0"/>
    <xf numFmtId="0" fontId="161" fillId="85" borderId="0" applyNumberFormat="0" applyBorder="0" applyAlignment="0" applyProtection="0"/>
    <xf numFmtId="0" fontId="161" fillId="85" borderId="0" applyNumberFormat="0" applyBorder="0" applyAlignment="0" applyProtection="0"/>
    <xf numFmtId="0" fontId="161" fillId="88" borderId="0" applyNumberFormat="0" applyBorder="0" applyAlignment="0" applyProtection="0"/>
    <xf numFmtId="0" fontId="161" fillId="88" borderId="0" applyNumberFormat="0" applyBorder="0" applyAlignment="0" applyProtection="0"/>
    <xf numFmtId="0" fontId="161" fillId="91" borderId="0" applyNumberFormat="0" applyBorder="0" applyAlignment="0" applyProtection="0"/>
    <xf numFmtId="0" fontId="161" fillId="91" borderId="0" applyNumberFormat="0" applyBorder="0" applyAlignment="0" applyProtection="0"/>
    <xf numFmtId="256" fontId="10" fillId="0" borderId="0" applyFont="0" applyFill="0" applyBorder="0" applyAlignment="0" applyProtection="0"/>
    <xf numFmtId="256" fontId="10" fillId="0" borderId="0" applyFont="0" applyFill="0" applyBorder="0" applyAlignment="0" applyProtection="0"/>
    <xf numFmtId="245" fontId="147" fillId="0" borderId="0" applyFont="0" applyFill="0" applyBorder="0" applyAlignment="0" applyProtection="0"/>
    <xf numFmtId="43" fontId="10" fillId="0" borderId="0" applyFont="0" applyFill="0" applyBorder="0" applyAlignment="0" applyProtection="0"/>
    <xf numFmtId="246" fontId="147" fillId="0" borderId="0" applyFont="0" applyFill="0" applyBorder="0" applyAlignment="0" applyProtection="0"/>
    <xf numFmtId="257" fontId="10" fillId="0" borderId="0" applyFont="0" applyFill="0" applyBorder="0" applyAlignment="0" applyProtection="0"/>
    <xf numFmtId="257" fontId="10" fillId="0" borderId="0" applyFont="0" applyFill="0" applyBorder="0" applyAlignment="0" applyProtection="0"/>
    <xf numFmtId="244" fontId="147" fillId="0" borderId="0" applyFont="0" applyFill="0" applyBorder="0" applyAlignment="0" applyProtection="0"/>
    <xf numFmtId="258" fontId="10" fillId="0" borderId="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47" fillId="0" borderId="0"/>
    <xf numFmtId="0" fontId="147" fillId="0" borderId="0"/>
    <xf numFmtId="0" fontId="10" fillId="64" borderId="138" applyNumberFormat="0" applyFont="0" applyAlignment="0" applyProtection="0"/>
    <xf numFmtId="0" fontId="10" fillId="64" borderId="138" applyNumberFormat="0" applyFont="0" applyAlignment="0" applyProtection="0"/>
    <xf numFmtId="4" fontId="163" fillId="2" borderId="146" applyNumberFormat="0" applyProtection="0">
      <alignment vertical="center"/>
    </xf>
    <xf numFmtId="4" fontId="163" fillId="2" borderId="146" applyNumberFormat="0" applyProtection="0">
      <alignment horizontal="left" vertical="center" indent="1"/>
    </xf>
    <xf numFmtId="4" fontId="163" fillId="69" borderId="0" applyNumberFormat="0" applyProtection="0">
      <alignment horizontal="left" vertical="center" wrapText="1" indent="1"/>
    </xf>
    <xf numFmtId="4" fontId="164" fillId="72" borderId="0" applyNumberFormat="0" applyProtection="0">
      <alignment horizontal="left" vertical="center" indent="1"/>
    </xf>
    <xf numFmtId="4" fontId="72" fillId="72" borderId="0" applyNumberFormat="0" applyProtection="0">
      <alignment horizontal="left" vertical="center" indent="1"/>
    </xf>
    <xf numFmtId="4" fontId="72" fillId="72" borderId="0" applyNumberFormat="0" applyProtection="0">
      <alignment horizontal="left" vertical="center" indent="1"/>
    </xf>
    <xf numFmtId="4" fontId="72" fillId="69" borderId="0" applyNumberFormat="0" applyProtection="0">
      <alignment horizontal="left" vertical="center" indent="1"/>
    </xf>
    <xf numFmtId="4" fontId="72" fillId="69" borderId="0" applyNumberFormat="0" applyProtection="0">
      <alignment horizontal="left" vertical="center" indent="1"/>
    </xf>
    <xf numFmtId="4" fontId="164" fillId="72" borderId="146" applyNumberFormat="0" applyProtection="0">
      <alignment horizontal="right" vertical="center"/>
    </xf>
    <xf numFmtId="4" fontId="164" fillId="69" borderId="146" applyNumberFormat="0" applyProtection="0">
      <alignment horizontal="left" vertical="center" indent="1"/>
    </xf>
    <xf numFmtId="0" fontId="4" fillId="0" borderId="0"/>
    <xf numFmtId="245" fontId="4" fillId="0" borderId="0" applyFont="0" applyFill="0" applyBorder="0" applyAlignment="0" applyProtection="0"/>
    <xf numFmtId="9" fontId="4" fillId="0" borderId="0" applyFont="0" applyFill="0" applyBorder="0" applyAlignment="0" applyProtection="0"/>
    <xf numFmtId="0" fontId="4" fillId="0" borderId="0"/>
    <xf numFmtId="0" fontId="166" fillId="0" borderId="0"/>
    <xf numFmtId="0" fontId="169" fillId="0" borderId="0" applyNumberFormat="0" applyFill="0" applyBorder="0" applyAlignment="0" applyProtection="0"/>
    <xf numFmtId="0" fontId="170" fillId="0" borderId="154" applyNumberFormat="0" applyFill="0" applyAlignment="0" applyProtection="0"/>
    <xf numFmtId="0" fontId="171" fillId="0" borderId="155" applyNumberFormat="0" applyFill="0" applyAlignment="0" applyProtection="0"/>
    <xf numFmtId="0" fontId="172" fillId="0" borderId="156" applyNumberFormat="0" applyFill="0" applyAlignment="0" applyProtection="0"/>
    <xf numFmtId="0" fontId="172" fillId="0" borderId="0" applyNumberFormat="0" applyFill="0" applyBorder="0" applyAlignment="0" applyProtection="0"/>
    <xf numFmtId="0" fontId="173" fillId="92" borderId="0" applyNumberFormat="0" applyBorder="0" applyAlignment="0" applyProtection="0"/>
    <xf numFmtId="0" fontId="174" fillId="93" borderId="0" applyNumberFormat="0" applyBorder="0" applyAlignment="0" applyProtection="0"/>
    <xf numFmtId="0" fontId="175" fillId="94" borderId="0" applyNumberFormat="0" applyBorder="0" applyAlignment="0" applyProtection="0"/>
    <xf numFmtId="0" fontId="176" fillId="95" borderId="157" applyNumberFormat="0" applyAlignment="0" applyProtection="0"/>
    <xf numFmtId="0" fontId="177" fillId="96" borderId="158" applyNumberFormat="0" applyAlignment="0" applyProtection="0"/>
    <xf numFmtId="0" fontId="178" fillId="96" borderId="157" applyNumberFormat="0" applyAlignment="0" applyProtection="0"/>
    <xf numFmtId="0" fontId="179" fillId="0" borderId="159" applyNumberFormat="0" applyFill="0" applyAlignment="0" applyProtection="0"/>
    <xf numFmtId="0" fontId="180" fillId="97" borderId="160" applyNumberFormat="0" applyAlignment="0" applyProtection="0"/>
    <xf numFmtId="0" fontId="181" fillId="0" borderId="0" applyNumberFormat="0" applyFill="0" applyBorder="0" applyAlignment="0" applyProtection="0"/>
    <xf numFmtId="0" fontId="182" fillId="0" borderId="0" applyNumberFormat="0" applyFill="0" applyBorder="0" applyAlignment="0" applyProtection="0"/>
    <xf numFmtId="0" fontId="183" fillId="0" borderId="161" applyNumberFormat="0" applyFill="0" applyAlignment="0" applyProtection="0"/>
    <xf numFmtId="0" fontId="184" fillId="98" borderId="0" applyNumberFormat="0" applyBorder="0" applyAlignment="0" applyProtection="0"/>
    <xf numFmtId="0" fontId="3" fillId="74" borderId="0" applyNumberFormat="0" applyBorder="0" applyAlignment="0" applyProtection="0"/>
    <xf numFmtId="0" fontId="3" fillId="75" borderId="0" applyNumberFormat="0" applyBorder="0" applyAlignment="0" applyProtection="0"/>
    <xf numFmtId="0" fontId="184" fillId="76" borderId="0" applyNumberFormat="0" applyBorder="0" applyAlignment="0" applyProtection="0"/>
    <xf numFmtId="0" fontId="184" fillId="99"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184" fillId="79" borderId="0" applyNumberFormat="0" applyBorder="0" applyAlignment="0" applyProtection="0"/>
    <xf numFmtId="0" fontId="184" fillId="100" borderId="0" applyNumberFormat="0" applyBorder="0" applyAlignment="0" applyProtection="0"/>
    <xf numFmtId="0" fontId="3" fillId="80" borderId="0" applyNumberFormat="0" applyBorder="0" applyAlignment="0" applyProtection="0"/>
    <xf numFmtId="0" fontId="3" fillId="81" borderId="0" applyNumberFormat="0" applyBorder="0" applyAlignment="0" applyProtection="0"/>
    <xf numFmtId="0" fontId="184" fillId="82" borderId="0" applyNumberFormat="0" applyBorder="0" applyAlignment="0" applyProtection="0"/>
    <xf numFmtId="0" fontId="184" fillId="101" borderId="0" applyNumberFormat="0" applyBorder="0" applyAlignment="0" applyProtection="0"/>
    <xf numFmtId="0" fontId="3" fillId="83" borderId="0" applyNumberFormat="0" applyBorder="0" applyAlignment="0" applyProtection="0"/>
    <xf numFmtId="0" fontId="3" fillId="84" borderId="0" applyNumberFormat="0" applyBorder="0" applyAlignment="0" applyProtection="0"/>
    <xf numFmtId="0" fontId="184" fillId="85" borderId="0" applyNumberFormat="0" applyBorder="0" applyAlignment="0" applyProtection="0"/>
    <xf numFmtId="0" fontId="184" fillId="102" borderId="0" applyNumberFormat="0" applyBorder="0" applyAlignment="0" applyProtection="0"/>
    <xf numFmtId="0" fontId="3" fillId="86" borderId="0" applyNumberFormat="0" applyBorder="0" applyAlignment="0" applyProtection="0"/>
    <xf numFmtId="0" fontId="3" fillId="87" borderId="0" applyNumberFormat="0" applyBorder="0" applyAlignment="0" applyProtection="0"/>
    <xf numFmtId="0" fontId="184" fillId="88" borderId="0" applyNumberFormat="0" applyBorder="0" applyAlignment="0" applyProtection="0"/>
    <xf numFmtId="0" fontId="184" fillId="103" borderId="0" applyNumberFormat="0" applyBorder="0" applyAlignment="0" applyProtection="0"/>
    <xf numFmtId="0" fontId="3" fillId="89" borderId="0" applyNumberFormat="0" applyBorder="0" applyAlignment="0" applyProtection="0"/>
    <xf numFmtId="0" fontId="3" fillId="90" borderId="0" applyNumberFormat="0" applyBorder="0" applyAlignment="0" applyProtection="0"/>
    <xf numFmtId="0" fontId="184" fillId="91" borderId="0" applyNumberFormat="0" applyBorder="0" applyAlignment="0" applyProtection="0"/>
    <xf numFmtId="0" fontId="3" fillId="0" borderId="0"/>
    <xf numFmtId="0" fontId="3" fillId="0" borderId="0"/>
    <xf numFmtId="0" fontId="72" fillId="0" borderId="0">
      <alignment vertical="top"/>
    </xf>
    <xf numFmtId="0" fontId="3" fillId="0" borderId="0"/>
    <xf numFmtId="0" fontId="3" fillId="55" borderId="49" applyNumberFormat="0" applyFont="0" applyAlignment="0" applyProtection="0"/>
    <xf numFmtId="0" fontId="10" fillId="0" borderId="0"/>
    <xf numFmtId="0" fontId="38" fillId="4" borderId="0" applyNumberFormat="0" applyBorder="0" applyAlignment="0" applyProtection="0"/>
    <xf numFmtId="0" fontId="3" fillId="74" borderId="0" applyNumberFormat="0" applyBorder="0" applyAlignment="0" applyProtection="0"/>
    <xf numFmtId="0" fontId="143" fillId="5"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7" borderId="0" applyNumberFormat="0" applyBorder="0" applyAlignment="0" applyProtection="0"/>
    <xf numFmtId="0" fontId="3" fillId="77"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10" borderId="0" applyNumberFormat="0" applyBorder="0" applyAlignment="0" applyProtection="0"/>
    <xf numFmtId="0" fontId="3" fillId="80" borderId="0" applyNumberFormat="0" applyBorder="0" applyAlignment="0" applyProtection="0"/>
    <xf numFmtId="0" fontId="38" fillId="11" borderId="0" applyNumberFormat="0" applyBorder="0" applyAlignment="0" applyProtection="0"/>
    <xf numFmtId="0" fontId="3" fillId="83" borderId="0" applyNumberFormat="0" applyBorder="0" applyAlignment="0" applyProtection="0"/>
    <xf numFmtId="0" fontId="38" fillId="13" borderId="0" applyNumberFormat="0" applyBorder="0" applyAlignment="0" applyProtection="0"/>
    <xf numFmtId="0" fontId="3" fillId="86"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5" borderId="0" applyNumberFormat="0" applyBorder="0" applyAlignment="0" applyProtection="0"/>
    <xf numFmtId="0" fontId="3" fillId="89" borderId="0" applyNumberFormat="0" applyBorder="0" applyAlignment="0" applyProtection="0"/>
    <xf numFmtId="0" fontId="38" fillId="15" borderId="0" applyNumberFormat="0" applyBorder="0" applyAlignment="0" applyProtection="0"/>
    <xf numFmtId="0" fontId="3" fillId="75"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8" borderId="0" applyNumberFormat="0" applyBorder="0" applyAlignment="0" applyProtection="0"/>
    <xf numFmtId="0" fontId="3" fillId="78" borderId="0" applyNumberFormat="0" applyBorder="0" applyAlignment="0" applyProtection="0"/>
    <xf numFmtId="0" fontId="38" fillId="16" borderId="0" applyNumberFormat="0" applyBorder="0" applyAlignment="0" applyProtection="0"/>
    <xf numFmtId="0" fontId="3" fillId="81" borderId="0" applyNumberFormat="0" applyBorder="0" applyAlignment="0" applyProtection="0"/>
    <xf numFmtId="0" fontId="38" fillId="11" borderId="0" applyNumberFormat="0" applyBorder="0" applyAlignment="0" applyProtection="0"/>
    <xf numFmtId="0" fontId="3" fillId="84" borderId="0" applyNumberFormat="0" applyBorder="0" applyAlignment="0" applyProtection="0"/>
    <xf numFmtId="0" fontId="38" fillId="104" borderId="0" applyNumberFormat="0" applyBorder="0" applyAlignment="0" applyProtection="0"/>
    <xf numFmtId="0" fontId="38" fillId="104" borderId="0" applyNumberFormat="0" applyBorder="0" applyAlignment="0" applyProtection="0"/>
    <xf numFmtId="0" fontId="38" fillId="15" borderId="0" applyNumberFormat="0" applyBorder="0" applyAlignment="0" applyProtection="0"/>
    <xf numFmtId="0" fontId="3" fillId="87" borderId="0" applyNumberFormat="0" applyBorder="0" applyAlignment="0" applyProtection="0"/>
    <xf numFmtId="0" fontId="38" fillId="17" borderId="0" applyNumberFormat="0" applyBorder="0" applyAlignment="0" applyProtection="0"/>
    <xf numFmtId="0" fontId="3" fillId="90" borderId="0" applyNumberFormat="0" applyBorder="0" applyAlignment="0" applyProtection="0"/>
    <xf numFmtId="0" fontId="37" fillId="104" borderId="0" applyNumberFormat="0" applyBorder="0" applyAlignment="0" applyProtection="0"/>
    <xf numFmtId="0" fontId="37" fillId="104" borderId="0" applyNumberFormat="0" applyBorder="0" applyAlignment="0" applyProtection="0"/>
    <xf numFmtId="0" fontId="37" fillId="1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104" borderId="0" applyNumberFormat="0" applyBorder="0" applyAlignment="0" applyProtection="0"/>
    <xf numFmtId="0" fontId="37" fillId="104" borderId="0" applyNumberFormat="0" applyBorder="0" applyAlignment="0" applyProtection="0"/>
    <xf numFmtId="0" fontId="37" fillId="16" borderId="0" applyNumberFormat="0" applyBorder="0" applyAlignment="0" applyProtection="0"/>
    <xf numFmtId="0" fontId="37" fillId="21" borderId="0" applyNumberFormat="0" applyBorder="0" applyAlignment="0" applyProtection="0"/>
    <xf numFmtId="0" fontId="37" fillId="104" borderId="0" applyNumberFormat="0" applyBorder="0" applyAlignment="0" applyProtection="0"/>
    <xf numFmtId="0" fontId="37" fillId="104" borderId="0" applyNumberFormat="0" applyBorder="0" applyAlignment="0" applyProtection="0"/>
    <xf numFmtId="0" fontId="37" fillId="18"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3"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24"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25" borderId="0" applyNumberFormat="0" applyBorder="0" applyAlignment="0" applyProtection="0"/>
    <xf numFmtId="0" fontId="37" fillId="104" borderId="0" applyNumberFormat="0" applyBorder="0" applyAlignment="0" applyProtection="0"/>
    <xf numFmtId="0" fontId="37" fillId="104" borderId="0" applyNumberFormat="0" applyBorder="0" applyAlignment="0" applyProtection="0"/>
    <xf numFmtId="0" fontId="37" fillId="27"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1" borderId="0" applyNumberFormat="0" applyBorder="0" applyAlignment="0" applyProtection="0"/>
    <xf numFmtId="0" fontId="37" fillId="1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29" borderId="0" applyNumberFormat="0" applyBorder="0" applyAlignment="0" applyProtection="0"/>
    <xf numFmtId="0" fontId="69" fillId="7" borderId="0" applyNumberFormat="0" applyBorder="0" applyAlignment="0" applyProtection="0"/>
    <xf numFmtId="0" fontId="31" fillId="3" borderId="137" applyNumberFormat="0" applyAlignment="0" applyProtection="0"/>
    <xf numFmtId="0" fontId="31" fillId="3" borderId="137" applyNumberFormat="0" applyAlignment="0" applyProtection="0"/>
    <xf numFmtId="0" fontId="33" fillId="12" borderId="6" applyNumberFormat="0" applyAlignment="0" applyProtection="0"/>
    <xf numFmtId="43" fontId="14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43" fontId="148" fillId="0" borderId="0" applyFont="0" applyFill="0" applyBorder="0" applyAlignment="0" applyProtection="0"/>
    <xf numFmtId="221" fontId="75" fillId="0" borderId="0">
      <protection locked="0"/>
    </xf>
    <xf numFmtId="44" fontId="148" fillId="0" borderId="0" applyFont="0" applyFill="0" applyBorder="0" applyAlignment="0" applyProtection="0"/>
    <xf numFmtId="44" fontId="148" fillId="0" borderId="0" applyFont="0" applyFill="0" applyBorder="0" applyAlignment="0" applyProtection="0"/>
    <xf numFmtId="6" fontId="81" fillId="0" borderId="0">
      <protection locked="0"/>
    </xf>
    <xf numFmtId="9" fontId="3" fillId="0" borderId="0" applyFont="0" applyFill="0" applyBorder="0" applyAlignment="0" applyProtection="0"/>
    <xf numFmtId="0" fontId="3" fillId="0" borderId="0"/>
    <xf numFmtId="0" fontId="35" fillId="0" borderId="0" applyNumberFormat="0" applyFill="0" applyBorder="0" applyAlignment="0" applyProtection="0"/>
    <xf numFmtId="9" fontId="3" fillId="0" borderId="0" applyFont="0" applyFill="0" applyBorder="0" applyAlignment="0" applyProtection="0"/>
    <xf numFmtId="0" fontId="27" fillId="10" borderId="0" applyNumberFormat="0" applyBorder="0" applyAlignment="0" applyProtection="0"/>
    <xf numFmtId="0" fontId="185" fillId="0" borderId="162" applyNumberFormat="0" applyFill="0" applyAlignment="0" applyProtection="0"/>
    <xf numFmtId="0" fontId="185" fillId="0" borderId="162" applyNumberFormat="0" applyFill="0" applyAlignment="0" applyProtection="0"/>
    <xf numFmtId="0" fontId="186" fillId="0" borderId="163" applyNumberFormat="0" applyFill="0" applyAlignment="0" applyProtection="0"/>
    <xf numFmtId="0" fontId="186" fillId="0" borderId="163"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90" fillId="0" borderId="16" applyNumberFormat="0" applyFill="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90" fillId="0" borderId="0" applyNumberFormat="0" applyFill="0" applyBorder="0" applyAlignment="0" applyProtection="0"/>
    <xf numFmtId="9" fontId="3" fillId="0" borderId="0" applyFont="0" applyFill="0" applyBorder="0" applyAlignment="0" applyProtection="0"/>
    <xf numFmtId="0" fontId="3" fillId="0" borderId="0"/>
    <xf numFmtId="0" fontId="29" fillId="2" borderId="137" applyNumberFormat="0" applyAlignment="0" applyProtection="0"/>
    <xf numFmtId="0" fontId="29" fillId="2" borderId="137" applyNumberFormat="0" applyAlignment="0" applyProtection="0"/>
    <xf numFmtId="0" fontId="29" fillId="2" borderId="137" applyNumberFormat="0" applyAlignment="0" applyProtection="0"/>
    <xf numFmtId="0" fontId="29" fillId="2" borderId="137" applyNumberFormat="0" applyAlignment="0" applyProtection="0"/>
    <xf numFmtId="0" fontId="32" fillId="0" borderId="21" applyNumberFormat="0" applyFill="0" applyAlignment="0" applyProtection="0"/>
    <xf numFmtId="0" fontId="28" fillId="2" borderId="0" applyNumberFormat="0" applyBorder="0" applyAlignment="0" applyProtection="0"/>
    <xf numFmtId="0" fontId="72" fillId="0" borderId="0"/>
    <xf numFmtId="0" fontId="72" fillId="0" borderId="0"/>
    <xf numFmtId="0" fontId="10" fillId="0" borderId="0"/>
    <xf numFmtId="0" fontId="3" fillId="0" borderId="0"/>
    <xf numFmtId="0" fontId="3" fillId="0" borderId="0"/>
    <xf numFmtId="175" fontId="11" fillId="0" borderId="0"/>
    <xf numFmtId="0" fontId="3" fillId="0" borderId="0"/>
    <xf numFmtId="0" fontId="38" fillId="0" borderId="0"/>
    <xf numFmtId="0" fontId="148" fillId="0" borderId="0"/>
    <xf numFmtId="0" fontId="3" fillId="0" borderId="0"/>
    <xf numFmtId="0" fontId="148" fillId="0" borderId="0"/>
    <xf numFmtId="0" fontId="148" fillId="0" borderId="0"/>
    <xf numFmtId="0" fontId="148" fillId="0" borderId="0"/>
    <xf numFmtId="0" fontId="148" fillId="0" borderId="0"/>
    <xf numFmtId="0" fontId="10" fillId="0" borderId="0"/>
    <xf numFmtId="0" fontId="148" fillId="0" borderId="0"/>
    <xf numFmtId="0" fontId="10" fillId="0" borderId="0"/>
    <xf numFmtId="0" fontId="10" fillId="0" borderId="0"/>
    <xf numFmtId="0" fontId="10" fillId="0" borderId="0"/>
    <xf numFmtId="0" fontId="10" fillId="0" borderId="0"/>
    <xf numFmtId="0" fontId="38" fillId="0" borderId="0"/>
    <xf numFmtId="0" fontId="3" fillId="0" borderId="0"/>
    <xf numFmtId="0" fontId="38" fillId="0" borderId="0"/>
    <xf numFmtId="0" fontId="3" fillId="0" borderId="0"/>
    <xf numFmtId="0" fontId="10" fillId="2" borderId="138" applyNumberFormat="0" applyFont="0" applyAlignment="0" applyProtection="0"/>
    <xf numFmtId="0" fontId="10" fillId="2" borderId="138" applyNumberFormat="0" applyFont="0" applyAlignment="0" applyProtection="0"/>
    <xf numFmtId="0" fontId="38" fillId="9" borderId="138" applyNumberFormat="0" applyFont="0" applyAlignment="0" applyProtection="0"/>
    <xf numFmtId="0" fontId="3" fillId="55" borderId="49" applyNumberFormat="0" applyFont="0" applyAlignment="0" applyProtection="0"/>
    <xf numFmtId="0" fontId="3" fillId="55" borderId="49" applyNumberFormat="0" applyFont="0" applyAlignment="0" applyProtection="0"/>
    <xf numFmtId="0" fontId="30" fillId="3" borderId="139" applyNumberFormat="0" applyAlignment="0" applyProtection="0"/>
    <xf numFmtId="0" fontId="30" fillId="3" borderId="139" applyNumberFormat="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48" fillId="0" borderId="0" applyFont="0" applyFill="0" applyBorder="0" applyAlignment="0" applyProtection="0"/>
    <xf numFmtId="9" fontId="187" fillId="0" borderId="0" applyFont="0" applyFill="0" applyBorder="0" applyAlignment="0" applyProtection="0"/>
    <xf numFmtId="0" fontId="187" fillId="0" borderId="0"/>
    <xf numFmtId="9" fontId="187" fillId="0" borderId="0" applyFont="0" applyFill="0" applyBorder="0" applyAlignment="0" applyProtection="0"/>
    <xf numFmtId="0" fontId="187" fillId="0" borderId="0"/>
    <xf numFmtId="9" fontId="187" fillId="0" borderId="0" applyFont="0" applyFill="0" applyBorder="0" applyAlignment="0" applyProtection="0"/>
    <xf numFmtId="0" fontId="187" fillId="0" borderId="0"/>
    <xf numFmtId="0" fontId="187" fillId="0" borderId="0"/>
    <xf numFmtId="0" fontId="187" fillId="0" borderId="0"/>
    <xf numFmtId="9" fontId="187" fillId="0" borderId="0" applyFont="0" applyFill="0" applyBorder="0" applyAlignment="0" applyProtection="0"/>
    <xf numFmtId="9" fontId="187" fillId="0" borderId="0" applyFont="0" applyFill="0" applyBorder="0" applyAlignment="0" applyProtection="0"/>
    <xf numFmtId="9" fontId="187"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9" fillId="0" borderId="0" applyNumberFormat="0" applyFill="0" applyBorder="0" applyAlignment="0" applyProtection="0"/>
    <xf numFmtId="0" fontId="36" fillId="0" borderId="165" applyNumberFormat="0" applyFill="0" applyAlignment="0" applyProtection="0"/>
    <xf numFmtId="0" fontId="36" fillId="0" borderId="165" applyNumberFormat="0" applyFill="0" applyAlignment="0" applyProtection="0"/>
    <xf numFmtId="0" fontId="34" fillId="0" borderId="0" applyNumberFormat="0" applyFill="0" applyBorder="0" applyAlignment="0" applyProtection="0"/>
    <xf numFmtId="0" fontId="3" fillId="0" borderId="0"/>
    <xf numFmtId="0" fontId="187" fillId="0" borderId="0"/>
    <xf numFmtId="0" fontId="3" fillId="0" borderId="0"/>
    <xf numFmtId="0" fontId="10" fillId="0" borderId="0"/>
    <xf numFmtId="0" fontId="10" fillId="0" borderId="0"/>
    <xf numFmtId="0" fontId="65" fillId="0" borderId="118" applyNumberFormat="0" applyFill="0" applyAlignment="0" applyProtection="0"/>
    <xf numFmtId="0" fontId="65" fillId="0" borderId="118" applyNumberFormat="0" applyFill="0" applyAlignment="0" applyProtection="0"/>
    <xf numFmtId="0" fontId="65" fillId="0" borderId="118" applyNumberFormat="0" applyFill="0" applyAlignment="0" applyProtection="0"/>
    <xf numFmtId="0" fontId="65" fillId="0" borderId="118" applyNumberFormat="0" applyFill="0" applyAlignment="0" applyProtection="0"/>
    <xf numFmtId="0" fontId="65" fillId="0" borderId="118" applyNumberFormat="0" applyFill="0" applyAlignment="0" applyProtection="0"/>
    <xf numFmtId="0" fontId="65" fillId="0" borderId="118" applyNumberFormat="0" applyFill="0" applyAlignment="0" applyProtection="0"/>
    <xf numFmtId="0" fontId="65" fillId="0" borderId="118" applyNumberFormat="0" applyFill="0" applyAlignment="0" applyProtection="0"/>
    <xf numFmtId="0" fontId="65" fillId="0" borderId="118" applyNumberFormat="0" applyFill="0" applyAlignment="0" applyProtection="0"/>
    <xf numFmtId="0" fontId="65" fillId="0" borderId="118" applyNumberFormat="0" applyFill="0" applyAlignment="0" applyProtection="0"/>
    <xf numFmtId="0" fontId="65" fillId="0" borderId="118" applyNumberFormat="0" applyFill="0" applyAlignment="0" applyProtection="0"/>
    <xf numFmtId="0" fontId="65" fillId="0" borderId="118" applyNumberFormat="0" applyFill="0" applyAlignment="0" applyProtection="0"/>
    <xf numFmtId="0" fontId="65" fillId="0" borderId="118" applyNumberFormat="0" applyFill="0" applyAlignment="0" applyProtection="0"/>
    <xf numFmtId="0" fontId="65" fillId="0" borderId="118" applyNumberFormat="0" applyFill="0" applyAlignment="0" applyProtection="0"/>
    <xf numFmtId="0" fontId="65" fillId="0" borderId="118" applyNumberFormat="0" applyFill="0" applyAlignment="0" applyProtection="0"/>
    <xf numFmtId="0" fontId="65" fillId="0" borderId="118" applyNumberFormat="0" applyFill="0" applyAlignment="0" applyProtection="0"/>
    <xf numFmtId="0" fontId="65" fillId="0" borderId="118" applyNumberFormat="0" applyFill="0" applyAlignment="0" applyProtection="0"/>
    <xf numFmtId="0" fontId="132" fillId="3" borderId="137" applyNumberFormat="0" applyAlignment="0" applyProtection="0"/>
    <xf numFmtId="0" fontId="132" fillId="3" borderId="137" applyNumberFormat="0" applyAlignment="0" applyProtection="0"/>
    <xf numFmtId="0" fontId="31" fillId="14" borderId="137" applyNumberFormat="0" applyAlignment="0" applyProtection="0"/>
    <xf numFmtId="0" fontId="31" fillId="14" borderId="137" applyNumberFormat="0" applyAlignment="0" applyProtection="0"/>
    <xf numFmtId="0" fontId="31" fillId="14" borderId="137" applyNumberFormat="0" applyAlignment="0" applyProtection="0"/>
    <xf numFmtId="0" fontId="31" fillId="14" borderId="137" applyNumberFormat="0" applyAlignment="0" applyProtection="0"/>
    <xf numFmtId="0" fontId="31" fillId="14" borderId="137" applyNumberFormat="0" applyAlignment="0" applyProtection="0"/>
    <xf numFmtId="0" fontId="31" fillId="14" borderId="137" applyNumberFormat="0" applyAlignment="0" applyProtection="0"/>
    <xf numFmtId="0" fontId="44" fillId="12" borderId="137" applyNumberFormat="0" applyAlignment="0" applyProtection="0"/>
    <xf numFmtId="0" fontId="44" fillId="12" borderId="137" applyNumberFormat="0" applyAlignment="0" applyProtection="0"/>
    <xf numFmtId="4" fontId="73" fillId="0" borderId="136" applyFont="0" applyFill="0" applyBorder="0" applyAlignment="0">
      <alignment horizontal="center" vertical="center"/>
    </xf>
    <xf numFmtId="4" fontId="73" fillId="0" borderId="136" applyFont="0" applyFill="0" applyBorder="0" applyAlignment="0">
      <alignment horizontal="center" vertical="center"/>
    </xf>
    <xf numFmtId="4" fontId="73" fillId="0" borderId="136" applyFont="0" applyFill="0" applyBorder="0" applyAlignment="0">
      <alignment horizontal="center" vertical="center"/>
    </xf>
    <xf numFmtId="4" fontId="73" fillId="0" borderId="136" applyFont="0" applyFill="0" applyBorder="0" applyAlignment="0">
      <alignment horizontal="center" vertical="center"/>
    </xf>
    <xf numFmtId="4" fontId="73" fillId="0" borderId="136" applyFont="0" applyFill="0" applyBorder="0" applyAlignment="0">
      <alignment horizontal="center"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4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 fontId="83" fillId="37" borderId="141" applyNumberFormat="0" applyBorder="0" applyAlignment="0">
      <alignment horizontal="centerContinuous" vertical="center"/>
      <protection locked="0"/>
    </xf>
    <xf numFmtId="1" fontId="83" fillId="37" borderId="141" applyNumberFormat="0" applyBorder="0" applyAlignment="0">
      <alignment horizontal="centerContinuous" vertical="center"/>
      <protection locked="0"/>
    </xf>
    <xf numFmtId="1" fontId="83" fillId="37" borderId="141" applyNumberFormat="0" applyBorder="0" applyAlignment="0">
      <alignment horizontal="centerContinuous" vertical="center"/>
      <protection locked="0"/>
    </xf>
    <xf numFmtId="1" fontId="83" fillId="37" borderId="141" applyNumberFormat="0" applyBorder="0" applyAlignment="0">
      <alignment horizontal="centerContinuous" vertical="center"/>
      <protection locked="0"/>
    </xf>
    <xf numFmtId="10" fontId="16" fillId="39" borderId="142" applyNumberFormat="0" applyBorder="0" applyAlignment="0" applyProtection="0"/>
    <xf numFmtId="10" fontId="16" fillId="39" borderId="142" applyNumberFormat="0" applyBorder="0" applyAlignment="0" applyProtection="0"/>
    <xf numFmtId="10" fontId="16" fillId="39" borderId="142" applyNumberFormat="0" applyBorder="0" applyAlignment="0" applyProtection="0"/>
    <xf numFmtId="10" fontId="16" fillId="39" borderId="142" applyNumberFormat="0" applyBorder="0" applyAlignment="0" applyProtection="0"/>
    <xf numFmtId="10" fontId="16" fillId="39" borderId="142" applyNumberFormat="0" applyBorder="0" applyAlignment="0" applyProtection="0"/>
    <xf numFmtId="10" fontId="16" fillId="39" borderId="142" applyNumberFormat="0" applyBorder="0" applyAlignment="0" applyProtection="0"/>
    <xf numFmtId="10" fontId="16" fillId="39" borderId="142" applyNumberFormat="0" applyBorder="0" applyAlignment="0" applyProtection="0"/>
    <xf numFmtId="10" fontId="16" fillId="39" borderId="142" applyNumberFormat="0" applyBorder="0" applyAlignment="0" applyProtection="0"/>
    <xf numFmtId="10" fontId="16" fillId="39" borderId="142" applyNumberFormat="0" applyBorder="0" applyAlignment="0" applyProtection="0"/>
    <xf numFmtId="10" fontId="16" fillId="39" borderId="142" applyNumberFormat="0" applyBorder="0" applyAlignment="0" applyProtection="0"/>
    <xf numFmtId="10" fontId="16" fillId="39" borderId="142" applyNumberFormat="0" applyBorder="0" applyAlignment="0" applyProtection="0"/>
    <xf numFmtId="10" fontId="16" fillId="39" borderId="142" applyNumberFormat="0" applyBorder="0" applyAlignment="0" applyProtection="0"/>
    <xf numFmtId="10" fontId="16" fillId="39" borderId="142" applyNumberFormat="0" applyBorder="0" applyAlignment="0" applyProtection="0"/>
    <xf numFmtId="10" fontId="16" fillId="39" borderId="142" applyNumberFormat="0" applyBorder="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203" fontId="49" fillId="0" borderId="142">
      <protection locked="0"/>
    </xf>
    <xf numFmtId="0" fontId="136" fillId="2" borderId="137" applyNumberFormat="0" applyAlignment="0" applyProtection="0"/>
    <xf numFmtId="0" fontId="136" fillId="2"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203" fontId="49" fillId="0" borderId="142">
      <protection locked="0"/>
    </xf>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29" fillId="5" borderId="137" applyNumberFormat="0" applyAlignment="0" applyProtection="0"/>
    <xf numFmtId="0" fontId="29"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57" fillId="5" borderId="137" applyNumberFormat="0" applyAlignment="0" applyProtection="0"/>
    <xf numFmtId="0" fontId="2" fillId="0" borderId="0"/>
    <xf numFmtId="0" fontId="2" fillId="0" borderId="0"/>
    <xf numFmtId="0" fontId="2"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2" fillId="9" borderId="138" applyNumberFormat="0" applyFont="0" applyAlignment="0" applyProtection="0"/>
    <xf numFmtId="0" fontId="72"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8" applyNumberFormat="0" applyFont="0" applyAlignment="0" applyProtection="0"/>
    <xf numFmtId="0" fontId="10" fillId="9" borderId="137" applyNumberFormat="0" applyFont="0" applyAlignment="0" applyProtection="0"/>
    <xf numFmtId="0" fontId="10" fillId="9" borderId="137" applyNumberFormat="0" applyFont="0" applyAlignment="0" applyProtection="0"/>
    <xf numFmtId="0" fontId="129" fillId="3" borderId="133" applyNumberFormat="0" applyAlignment="0" applyProtection="0"/>
    <xf numFmtId="0" fontId="30" fillId="14" borderId="139" applyNumberFormat="0" applyAlignment="0" applyProtection="0"/>
    <xf numFmtId="0" fontId="30" fillId="14" borderId="139" applyNumberFormat="0" applyAlignment="0" applyProtection="0"/>
    <xf numFmtId="0" fontId="30" fillId="14" borderId="139" applyNumberFormat="0" applyAlignment="0" applyProtection="0"/>
    <xf numFmtId="0" fontId="30" fillId="14" borderId="139" applyNumberFormat="0" applyAlignment="0" applyProtection="0"/>
    <xf numFmtId="0" fontId="30" fillId="14" borderId="139" applyNumberFormat="0" applyAlignment="0" applyProtection="0"/>
    <xf numFmtId="0" fontId="30" fillId="14" borderId="139" applyNumberFormat="0" applyAlignment="0" applyProtection="0"/>
    <xf numFmtId="0" fontId="61" fillId="12" borderId="139" applyNumberFormat="0" applyAlignment="0" applyProtection="0"/>
    <xf numFmtId="0" fontId="61" fillId="12" borderId="139"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98" fillId="0" borderId="143" applyBorder="0">
      <alignment horizontal="right" wrapText="1"/>
    </xf>
    <xf numFmtId="4" fontId="98" fillId="0" borderId="143" applyBorder="0">
      <alignment horizontal="right" wrapText="1"/>
    </xf>
    <xf numFmtId="4" fontId="98" fillId="0" borderId="143" applyBorder="0">
      <alignment horizontal="right" wrapText="1"/>
    </xf>
    <xf numFmtId="4" fontId="98" fillId="0" borderId="143" applyBorder="0">
      <alignment horizontal="right" wrapText="1"/>
    </xf>
    <xf numFmtId="4" fontId="10" fillId="41" borderId="142" applyNumberFormat="0" applyProtection="0">
      <alignment vertical="center"/>
    </xf>
    <xf numFmtId="4" fontId="10" fillId="41" borderId="142" applyNumberFormat="0" applyProtection="0">
      <alignment vertical="center"/>
    </xf>
    <xf numFmtId="4" fontId="10" fillId="41" borderId="142" applyNumberFormat="0" applyProtection="0">
      <alignment vertical="center"/>
    </xf>
    <xf numFmtId="4" fontId="10" fillId="41" borderId="142" applyNumberFormat="0" applyProtection="0">
      <alignment vertical="center"/>
    </xf>
    <xf numFmtId="4" fontId="10" fillId="41" borderId="142" applyNumberFormat="0" applyProtection="0">
      <alignment vertical="center"/>
    </xf>
    <xf numFmtId="4" fontId="10" fillId="41" borderId="142" applyNumberFormat="0" applyProtection="0">
      <alignment vertical="center"/>
    </xf>
    <xf numFmtId="4" fontId="10" fillId="41" borderId="142" applyNumberFormat="0" applyProtection="0">
      <alignment vertical="center"/>
    </xf>
    <xf numFmtId="4" fontId="100" fillId="2" borderId="146" applyNumberFormat="0" applyProtection="0">
      <alignment vertical="center"/>
    </xf>
    <xf numFmtId="4" fontId="100" fillId="2" borderId="146" applyNumberFormat="0" applyProtection="0">
      <alignment vertical="center"/>
    </xf>
    <xf numFmtId="4" fontId="100" fillId="2" borderId="146" applyNumberFormat="0" applyProtection="0">
      <alignment vertical="center"/>
    </xf>
    <xf numFmtId="4" fontId="10" fillId="41" borderId="142" applyNumberFormat="0" applyProtection="0">
      <alignment vertical="center"/>
    </xf>
    <xf numFmtId="4" fontId="10" fillId="41" borderId="142" applyNumberFormat="0" applyProtection="0">
      <alignment vertical="center"/>
    </xf>
    <xf numFmtId="4" fontId="10" fillId="41" borderId="142" applyNumberFormat="0" applyProtection="0">
      <alignment vertical="center"/>
    </xf>
    <xf numFmtId="4" fontId="10" fillId="41" borderId="142" applyNumberFormat="0" applyProtection="0">
      <alignment vertical="center"/>
    </xf>
    <xf numFmtId="4" fontId="10" fillId="41" borderId="142" applyNumberFormat="0" applyProtection="0">
      <alignment vertical="center"/>
    </xf>
    <xf numFmtId="4" fontId="10" fillId="41" borderId="142" applyNumberFormat="0" applyProtection="0">
      <alignment vertical="center"/>
    </xf>
    <xf numFmtId="4" fontId="10" fillId="41" borderId="142" applyNumberFormat="0" applyProtection="0">
      <alignment vertical="center"/>
    </xf>
    <xf numFmtId="4" fontId="150" fillId="2" borderId="146" applyNumberFormat="0" applyProtection="0">
      <alignment vertical="center"/>
    </xf>
    <xf numFmtId="4" fontId="150" fillId="2" borderId="146" applyNumberFormat="0" applyProtection="0">
      <alignment vertical="center"/>
    </xf>
    <xf numFmtId="4" fontId="150" fillId="2" borderId="146" applyNumberFormat="0" applyProtection="0">
      <alignment vertical="center"/>
    </xf>
    <xf numFmtId="4" fontId="100" fillId="2" borderId="146" applyNumberFormat="0" applyProtection="0">
      <alignment horizontal="left" vertical="center" indent="1"/>
    </xf>
    <xf numFmtId="4" fontId="100" fillId="2" borderId="146" applyNumberFormat="0" applyProtection="0">
      <alignment horizontal="left" vertical="center" indent="1"/>
    </xf>
    <xf numFmtId="4" fontId="100" fillId="2" borderId="146" applyNumberFormat="0" applyProtection="0">
      <alignment horizontal="left" vertical="center" indent="1"/>
    </xf>
    <xf numFmtId="0" fontId="100" fillId="2" borderId="146" applyNumberFormat="0" applyProtection="0">
      <alignment horizontal="left" vertical="top" indent="1"/>
    </xf>
    <xf numFmtId="0" fontId="100" fillId="2" borderId="146" applyNumberFormat="0" applyProtection="0">
      <alignment horizontal="left" vertical="top" indent="1"/>
    </xf>
    <xf numFmtId="0" fontId="100" fillId="2" borderId="146" applyNumberFormat="0" applyProtection="0">
      <alignment horizontal="left" vertical="top" indent="1"/>
    </xf>
    <xf numFmtId="4" fontId="72" fillId="7" borderId="146" applyNumberFormat="0" applyProtection="0">
      <alignment horizontal="right" vertical="center"/>
    </xf>
    <xf numFmtId="4" fontId="72" fillId="7" borderId="146" applyNumberFormat="0" applyProtection="0">
      <alignment horizontal="right" vertical="center"/>
    </xf>
    <xf numFmtId="4" fontId="72" fillId="7" borderId="146" applyNumberFormat="0" applyProtection="0">
      <alignment horizontal="right" vertical="center"/>
    </xf>
    <xf numFmtId="4" fontId="72" fillId="8" borderId="146" applyNumberFormat="0" applyProtection="0">
      <alignment horizontal="right" vertical="center"/>
    </xf>
    <xf numFmtId="4" fontId="72" fillId="8" borderId="146" applyNumberFormat="0" applyProtection="0">
      <alignment horizontal="right" vertical="center"/>
    </xf>
    <xf numFmtId="4" fontId="72" fillId="8" borderId="146" applyNumberFormat="0" applyProtection="0">
      <alignment horizontal="right" vertical="center"/>
    </xf>
    <xf numFmtId="4" fontId="72" fillId="25" borderId="146" applyNumberFormat="0" applyProtection="0">
      <alignment horizontal="right" vertical="center"/>
    </xf>
    <xf numFmtId="4" fontId="72" fillId="25" borderId="146" applyNumberFormat="0" applyProtection="0">
      <alignment horizontal="right" vertical="center"/>
    </xf>
    <xf numFmtId="4" fontId="72" fillId="25" borderId="146" applyNumberFormat="0" applyProtection="0">
      <alignment horizontal="right" vertical="center"/>
    </xf>
    <xf numFmtId="4" fontId="72" fillId="17" borderId="146" applyNumberFormat="0" applyProtection="0">
      <alignment horizontal="right" vertical="center"/>
    </xf>
    <xf numFmtId="4" fontId="72" fillId="17" borderId="146" applyNumberFormat="0" applyProtection="0">
      <alignment horizontal="right" vertical="center"/>
    </xf>
    <xf numFmtId="4" fontId="72" fillId="17" borderId="146" applyNumberFormat="0" applyProtection="0">
      <alignment horizontal="right" vertical="center"/>
    </xf>
    <xf numFmtId="4" fontId="72" fillId="23" borderId="146" applyNumberFormat="0" applyProtection="0">
      <alignment horizontal="right" vertical="center"/>
    </xf>
    <xf numFmtId="4" fontId="72" fillId="23" borderId="146" applyNumberFormat="0" applyProtection="0">
      <alignment horizontal="right" vertical="center"/>
    </xf>
    <xf numFmtId="4" fontId="72" fillId="23" borderId="146" applyNumberFormat="0" applyProtection="0">
      <alignment horizontal="right" vertical="center"/>
    </xf>
    <xf numFmtId="4" fontId="72" fillId="29" borderId="146" applyNumberFormat="0" applyProtection="0">
      <alignment horizontal="right" vertical="center"/>
    </xf>
    <xf numFmtId="4" fontId="72" fillId="29" borderId="146" applyNumberFormat="0" applyProtection="0">
      <alignment horizontal="right" vertical="center"/>
    </xf>
    <xf numFmtId="4" fontId="72" fillId="29" borderId="146" applyNumberFormat="0" applyProtection="0">
      <alignment horizontal="right" vertical="center"/>
    </xf>
    <xf numFmtId="4" fontId="72" fillId="27" borderId="146" applyNumberFormat="0" applyProtection="0">
      <alignment horizontal="right" vertical="center"/>
    </xf>
    <xf numFmtId="4" fontId="72" fillId="27" borderId="146" applyNumberFormat="0" applyProtection="0">
      <alignment horizontal="right" vertical="center"/>
    </xf>
    <xf numFmtId="4" fontId="72" fillId="27" borderId="146" applyNumberFormat="0" applyProtection="0">
      <alignment horizontal="right" vertical="center"/>
    </xf>
    <xf numFmtId="4" fontId="72" fillId="70" borderId="146" applyNumberFormat="0" applyProtection="0">
      <alignment horizontal="right" vertical="center"/>
    </xf>
    <xf numFmtId="4" fontId="72" fillId="70" borderId="146" applyNumberFormat="0" applyProtection="0">
      <alignment horizontal="right" vertical="center"/>
    </xf>
    <xf numFmtId="4" fontId="72" fillId="70" borderId="146" applyNumberFormat="0" applyProtection="0">
      <alignment horizontal="right" vertical="center"/>
    </xf>
    <xf numFmtId="4" fontId="72" fillId="16" borderId="146" applyNumberFormat="0" applyProtection="0">
      <alignment horizontal="right" vertical="center"/>
    </xf>
    <xf numFmtId="4" fontId="72" fillId="16" borderId="146" applyNumberFormat="0" applyProtection="0">
      <alignment horizontal="right" vertical="center"/>
    </xf>
    <xf numFmtId="4" fontId="72" fillId="16" borderId="146" applyNumberFormat="0" applyProtection="0">
      <alignment horizontal="right" vertical="center"/>
    </xf>
    <xf numFmtId="4" fontId="72" fillId="69" borderId="146" applyNumberFormat="0" applyProtection="0">
      <alignment horizontal="right" vertical="center"/>
    </xf>
    <xf numFmtId="4" fontId="72" fillId="69" borderId="146" applyNumberFormat="0" applyProtection="0">
      <alignment horizontal="right" vertical="center"/>
    </xf>
    <xf numFmtId="4" fontId="72" fillId="69" borderId="146" applyNumberFormat="0" applyProtection="0">
      <alignment horizontal="right" vertical="center"/>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28" fillId="72" borderId="146" applyNumberFormat="0" applyProtection="0">
      <alignment horizontal="left" vertical="center" indent="1"/>
    </xf>
    <xf numFmtId="0" fontId="128" fillId="72" borderId="146" applyNumberFormat="0" applyProtection="0">
      <alignment horizontal="left" vertical="center" indent="1"/>
    </xf>
    <xf numFmtId="0" fontId="128" fillId="72" borderId="146" applyNumberFormat="0" applyProtection="0">
      <alignment horizontal="left" vertical="center"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4" fontId="72" fillId="9" borderId="146" applyNumberFormat="0" applyProtection="0">
      <alignment vertical="center"/>
    </xf>
    <xf numFmtId="4" fontId="72" fillId="9" borderId="146" applyNumberFormat="0" applyProtection="0">
      <alignment vertical="center"/>
    </xf>
    <xf numFmtId="4" fontId="72" fillId="9" borderId="146" applyNumberFormat="0" applyProtection="0">
      <alignment vertical="center"/>
    </xf>
    <xf numFmtId="4" fontId="152" fillId="9" borderId="146" applyNumberFormat="0" applyProtection="0">
      <alignment vertical="center"/>
    </xf>
    <xf numFmtId="4" fontId="152" fillId="9" borderId="146" applyNumberFormat="0" applyProtection="0">
      <alignment vertical="center"/>
    </xf>
    <xf numFmtId="4" fontId="152" fillId="9" borderId="146" applyNumberFormat="0" applyProtection="0">
      <alignment vertical="center"/>
    </xf>
    <xf numFmtId="4" fontId="72" fillId="9" borderId="146" applyNumberFormat="0" applyProtection="0">
      <alignment horizontal="left" vertical="center" indent="1"/>
    </xf>
    <xf numFmtId="4" fontId="72" fillId="9" borderId="146" applyNumberFormat="0" applyProtection="0">
      <alignment horizontal="left" vertical="center" indent="1"/>
    </xf>
    <xf numFmtId="4" fontId="72" fillId="9" borderId="146" applyNumberFormat="0" applyProtection="0">
      <alignment horizontal="left" vertical="center" indent="1"/>
    </xf>
    <xf numFmtId="0" fontId="72" fillId="9" borderId="146" applyNumberFormat="0" applyProtection="0">
      <alignment horizontal="left" vertical="top" indent="1"/>
    </xf>
    <xf numFmtId="0" fontId="72" fillId="9" borderId="146" applyNumberFormat="0" applyProtection="0">
      <alignment horizontal="left" vertical="top" indent="1"/>
    </xf>
    <xf numFmtId="0" fontId="72" fillId="9" borderId="146" applyNumberFormat="0" applyProtection="0">
      <alignment horizontal="left" vertical="top" indent="1"/>
    </xf>
    <xf numFmtId="4" fontId="10" fillId="0" borderId="142" applyNumberFormat="0" applyProtection="0">
      <alignment horizontal="right" vertical="center"/>
    </xf>
    <xf numFmtId="4" fontId="10" fillId="0" borderId="142" applyNumberFormat="0" applyProtection="0">
      <alignment horizontal="right" vertical="center"/>
    </xf>
    <xf numFmtId="4" fontId="10" fillId="0" borderId="142" applyNumberFormat="0" applyProtection="0">
      <alignment horizontal="right" vertical="center"/>
    </xf>
    <xf numFmtId="4" fontId="10" fillId="0" borderId="142" applyNumberFormat="0" applyProtection="0">
      <alignment horizontal="right" vertical="center"/>
    </xf>
    <xf numFmtId="4" fontId="10" fillId="0" borderId="142" applyNumberFormat="0" applyProtection="0">
      <alignment horizontal="right" vertical="center"/>
    </xf>
    <xf numFmtId="4" fontId="10" fillId="0" borderId="142" applyNumberFormat="0" applyProtection="0">
      <alignment horizontal="right" vertical="center"/>
    </xf>
    <xf numFmtId="4" fontId="10" fillId="0" borderId="142" applyNumberFormat="0" applyProtection="0">
      <alignment horizontal="right" vertical="center"/>
    </xf>
    <xf numFmtId="4" fontId="72" fillId="72" borderId="146" applyNumberFormat="0" applyProtection="0">
      <alignment horizontal="right" vertical="center"/>
    </xf>
    <xf numFmtId="4" fontId="72" fillId="72" borderId="146" applyNumberFormat="0" applyProtection="0">
      <alignment horizontal="right" vertical="center"/>
    </xf>
    <xf numFmtId="4" fontId="72" fillId="72" borderId="146" applyNumberFormat="0" applyProtection="0">
      <alignment horizontal="right" vertical="center"/>
    </xf>
    <xf numFmtId="4" fontId="10" fillId="0" borderId="142" applyNumberFormat="0" applyProtection="0">
      <alignment horizontal="right" vertical="center"/>
    </xf>
    <xf numFmtId="4" fontId="10" fillId="0" borderId="142" applyNumberFormat="0" applyProtection="0">
      <alignment horizontal="right" vertical="center"/>
    </xf>
    <xf numFmtId="4" fontId="10" fillId="0" borderId="142" applyNumberFormat="0" applyProtection="0">
      <alignment horizontal="right" vertical="center"/>
    </xf>
    <xf numFmtId="4" fontId="10" fillId="0" borderId="142" applyNumberFormat="0" applyProtection="0">
      <alignment horizontal="right" vertical="center"/>
    </xf>
    <xf numFmtId="4" fontId="10" fillId="0" borderId="142" applyNumberFormat="0" applyProtection="0">
      <alignment horizontal="right" vertical="center"/>
    </xf>
    <xf numFmtId="4" fontId="10" fillId="0" borderId="142" applyNumberFormat="0" applyProtection="0">
      <alignment horizontal="right" vertical="center"/>
    </xf>
    <xf numFmtId="4" fontId="10" fillId="0" borderId="142" applyNumberFormat="0" applyProtection="0">
      <alignment horizontal="right" vertical="center"/>
    </xf>
    <xf numFmtId="4" fontId="72" fillId="44" borderId="142" applyNumberFormat="0" applyProtection="0">
      <alignment horizontal="right" vertical="center"/>
    </xf>
    <xf numFmtId="4" fontId="72" fillId="44" borderId="142" applyNumberFormat="0" applyProtection="0">
      <alignment horizontal="right" vertical="center"/>
    </xf>
    <xf numFmtId="4" fontId="72" fillId="44" borderId="142" applyNumberFormat="0" applyProtection="0">
      <alignment horizontal="right" vertical="center"/>
    </xf>
    <xf numFmtId="4" fontId="72" fillId="44" borderId="142" applyNumberFormat="0" applyProtection="0">
      <alignment horizontal="right" vertical="center"/>
    </xf>
    <xf numFmtId="4" fontId="152" fillId="72" borderId="146" applyNumberFormat="0" applyProtection="0">
      <alignment horizontal="right" vertical="center"/>
    </xf>
    <xf numFmtId="4" fontId="152" fillId="72" borderId="146" applyNumberFormat="0" applyProtection="0">
      <alignment horizontal="right" vertical="center"/>
    </xf>
    <xf numFmtId="4" fontId="152" fillId="72" borderId="146" applyNumberFormat="0" applyProtection="0">
      <alignment horizontal="right" vertical="center"/>
    </xf>
    <xf numFmtId="4" fontId="72" fillId="44" borderId="142" applyNumberFormat="0" applyProtection="0">
      <alignment horizontal="right" vertical="center"/>
    </xf>
    <xf numFmtId="4" fontId="72" fillId="44" borderId="142" applyNumberFormat="0" applyProtection="0">
      <alignment horizontal="right" vertical="center"/>
    </xf>
    <xf numFmtId="4" fontId="72" fillId="44" borderId="142" applyNumberFormat="0" applyProtection="0">
      <alignment horizontal="right" vertical="center"/>
    </xf>
    <xf numFmtId="4" fontId="72" fillId="44" borderId="142" applyNumberFormat="0" applyProtection="0">
      <alignment horizontal="right" vertical="center"/>
    </xf>
    <xf numFmtId="4" fontId="72" fillId="69" borderId="146" applyNumberFormat="0" applyProtection="0">
      <alignment horizontal="left" vertical="center" indent="1"/>
    </xf>
    <xf numFmtId="4" fontId="72" fillId="69" borderId="146" applyNumberFormat="0" applyProtection="0">
      <alignment horizontal="left" vertical="center" indent="1"/>
    </xf>
    <xf numFmtId="4" fontId="72" fillId="69" borderId="146" applyNumberFormat="0" applyProtection="0">
      <alignment horizontal="left" vertical="center" indent="1"/>
    </xf>
    <xf numFmtId="0" fontId="72" fillId="69" borderId="146" applyNumberFormat="0" applyProtection="0">
      <alignment horizontal="left" vertical="top" indent="1"/>
    </xf>
    <xf numFmtId="0" fontId="72" fillId="69" borderId="146" applyNumberFormat="0" applyProtection="0">
      <alignment horizontal="left" vertical="top" indent="1"/>
    </xf>
    <xf numFmtId="0" fontId="72" fillId="69" borderId="146" applyNumberFormat="0" applyProtection="0">
      <alignment horizontal="left" vertical="top" indent="1"/>
    </xf>
    <xf numFmtId="4" fontId="19" fillId="72" borderId="146" applyNumberFormat="0" applyProtection="0">
      <alignment horizontal="right" vertical="center"/>
    </xf>
    <xf numFmtId="4" fontId="19" fillId="72" borderId="146" applyNumberFormat="0" applyProtection="0">
      <alignment horizontal="right" vertical="center"/>
    </xf>
    <xf numFmtId="4" fontId="19" fillId="72" borderId="146" applyNumberFormat="0" applyProtection="0">
      <alignment horizontal="right" vertical="center"/>
    </xf>
    <xf numFmtId="0" fontId="36" fillId="0" borderId="134" applyNumberFormat="0" applyFill="0" applyAlignment="0" applyProtection="0"/>
    <xf numFmtId="0" fontId="36" fillId="0" borderId="140" applyNumberFormat="0" applyFill="0" applyAlignment="0" applyProtection="0"/>
    <xf numFmtId="0" fontId="36" fillId="0" borderId="140" applyNumberFormat="0" applyFill="0" applyAlignment="0" applyProtection="0"/>
    <xf numFmtId="0" fontId="36" fillId="0" borderId="140" applyNumberFormat="0" applyFill="0" applyAlignment="0" applyProtection="0"/>
    <xf numFmtId="0" fontId="36" fillId="0" borderId="140" applyNumberFormat="0" applyFill="0" applyAlignment="0" applyProtection="0"/>
    <xf numFmtId="0" fontId="36" fillId="0" borderId="140" applyNumberFormat="0" applyFill="0" applyAlignment="0" applyProtection="0"/>
    <xf numFmtId="0" fontId="36" fillId="0" borderId="140" applyNumberFormat="0" applyFill="0" applyAlignment="0" applyProtection="0"/>
    <xf numFmtId="0" fontId="61" fillId="0" borderId="135" applyNumberFormat="0" applyFill="0" applyAlignment="0" applyProtection="0"/>
    <xf numFmtId="190" fontId="39" fillId="0" borderId="144"/>
    <xf numFmtId="190" fontId="39" fillId="0" borderId="144"/>
    <xf numFmtId="190" fontId="39" fillId="0" borderId="144"/>
    <xf numFmtId="190" fontId="39" fillId="0" borderId="144"/>
    <xf numFmtId="236" fontId="49" fillId="0" borderId="145">
      <protection locked="0"/>
    </xf>
    <xf numFmtId="236" fontId="49" fillId="0" borderId="145">
      <protection locked="0"/>
    </xf>
    <xf numFmtId="236" fontId="49" fillId="0" borderId="145">
      <protection locked="0"/>
    </xf>
    <xf numFmtId="236" fontId="49" fillId="0" borderId="145">
      <protection locked="0"/>
    </xf>
    <xf numFmtId="236" fontId="49" fillId="0" borderId="145">
      <protection locked="0"/>
    </xf>
    <xf numFmtId="49" fontId="49" fillId="0" borderId="142">
      <alignment vertical="top"/>
      <protection locked="0"/>
    </xf>
    <xf numFmtId="49" fontId="49" fillId="0" borderId="142">
      <alignment vertical="top"/>
      <protection locked="0"/>
    </xf>
    <xf numFmtId="49" fontId="49" fillId="0" borderId="142">
      <alignment vertical="top"/>
      <protection locked="0"/>
    </xf>
    <xf numFmtId="49" fontId="49" fillId="0" borderId="142">
      <alignment vertical="top"/>
      <protection locked="0"/>
    </xf>
    <xf numFmtId="238" fontId="49" fillId="0" borderId="145">
      <protection locked="0"/>
    </xf>
    <xf numFmtId="238" fontId="49" fillId="0" borderId="145">
      <protection locked="0"/>
    </xf>
    <xf numFmtId="238" fontId="49" fillId="0" borderId="145">
      <protection locked="0"/>
    </xf>
    <xf numFmtId="238" fontId="49" fillId="0" borderId="145">
      <protection locked="0"/>
    </xf>
    <xf numFmtId="238" fontId="49" fillId="0" borderId="145">
      <protection locked="0"/>
    </xf>
    <xf numFmtId="49" fontId="49" fillId="0" borderId="145">
      <protection locked="0"/>
    </xf>
    <xf numFmtId="49" fontId="49" fillId="0" borderId="145">
      <protection locked="0"/>
    </xf>
    <xf numFmtId="49" fontId="49" fillId="0" borderId="145">
      <protection locked="0"/>
    </xf>
    <xf numFmtId="49" fontId="49" fillId="0" borderId="145">
      <protection locked="0"/>
    </xf>
    <xf numFmtId="49" fontId="49" fillId="0" borderId="145">
      <protection locked="0"/>
    </xf>
    <xf numFmtId="239" fontId="16" fillId="0" borderId="142" applyFont="0" applyFill="0" applyBorder="0" applyAlignment="0" applyProtection="0"/>
    <xf numFmtId="239" fontId="16" fillId="0" borderId="142" applyFont="0" applyFill="0" applyBorder="0" applyAlignment="0" applyProtection="0"/>
    <xf numFmtId="239" fontId="16" fillId="0" borderId="142" applyFont="0" applyFill="0" applyBorder="0" applyAlignment="0" applyProtection="0"/>
    <xf numFmtId="239" fontId="16" fillId="0" borderId="142" applyFont="0" applyFill="0" applyBorder="0" applyAlignment="0" applyProtection="0"/>
    <xf numFmtId="239" fontId="16" fillId="0" borderId="142" applyFont="0" applyFill="0" applyBorder="0" applyAlignment="0" applyProtection="0"/>
    <xf numFmtId="239" fontId="16" fillId="0" borderId="142" applyFont="0" applyFill="0" applyBorder="0" applyAlignment="0" applyProtection="0"/>
    <xf numFmtId="239" fontId="16" fillId="0" borderId="142" applyFont="0" applyFill="0" applyBorder="0" applyAlignment="0" applyProtection="0"/>
    <xf numFmtId="239" fontId="16" fillId="0" borderId="142" applyFont="0" applyFill="0" applyBorder="0" applyAlignment="0" applyProtection="0"/>
    <xf numFmtId="239" fontId="16" fillId="0" borderId="142" applyFont="0" applyFill="0" applyBorder="0" applyAlignment="0" applyProtection="0"/>
    <xf numFmtId="239" fontId="16" fillId="0" borderId="142" applyFont="0" applyFill="0" applyBorder="0" applyAlignment="0" applyProtection="0"/>
    <xf numFmtId="239" fontId="16" fillId="0" borderId="142" applyFont="0" applyFill="0" applyBorder="0" applyAlignment="0" applyProtection="0"/>
    <xf numFmtId="239" fontId="16" fillId="0" borderId="142" applyFont="0" applyFill="0" applyBorder="0" applyAlignment="0" applyProtection="0"/>
    <xf numFmtId="239" fontId="16" fillId="0" borderId="142" applyFont="0" applyFill="0" applyBorder="0" applyAlignment="0" applyProtection="0"/>
    <xf numFmtId="239" fontId="16" fillId="0" borderId="142" applyFont="0" applyFill="0" applyBorder="0" applyAlignment="0" applyProtection="0"/>
    <xf numFmtId="44" fontId="145" fillId="0" borderId="0" applyFont="0" applyFill="0" applyBorder="0" applyAlignment="0" applyProtection="0"/>
    <xf numFmtId="43" fontId="145" fillId="0" borderId="0" applyFont="0" applyFill="0" applyBorder="0" applyAlignment="0" applyProtection="0"/>
    <xf numFmtId="43" fontId="38" fillId="0" borderId="0" applyFont="0" applyFill="0" applyBorder="0" applyAlignment="0" applyProtection="0"/>
    <xf numFmtId="0" fontId="145" fillId="0" borderId="0"/>
    <xf numFmtId="0" fontId="190" fillId="0" borderId="0"/>
    <xf numFmtId="43" fontId="38" fillId="0" borderId="0" applyFont="0" applyFill="0" applyBorder="0" applyAlignment="0" applyProtection="0"/>
    <xf numFmtId="43" fontId="145" fillId="0" borderId="0" applyFont="0" applyFill="0" applyBorder="0" applyAlignment="0" applyProtection="0"/>
    <xf numFmtId="0" fontId="145" fillId="0" borderId="0"/>
    <xf numFmtId="43" fontId="145" fillId="0" borderId="0" applyFont="0" applyFill="0" applyBorder="0" applyAlignment="0" applyProtection="0"/>
    <xf numFmtId="43" fontId="2" fillId="0" borderId="0" applyFont="0" applyFill="0" applyBorder="0" applyAlignment="0" applyProtection="0"/>
    <xf numFmtId="0" fontId="145" fillId="0" borderId="0"/>
    <xf numFmtId="43" fontId="145" fillId="0" borderId="0" applyFont="0" applyFill="0" applyBorder="0" applyAlignment="0" applyProtection="0"/>
    <xf numFmtId="0" fontId="2" fillId="0" borderId="0"/>
    <xf numFmtId="0" fontId="145" fillId="0" borderId="0"/>
    <xf numFmtId="0" fontId="145" fillId="0" borderId="0"/>
    <xf numFmtId="0" fontId="189" fillId="0" borderId="0"/>
    <xf numFmtId="0" fontId="145" fillId="0" borderId="0"/>
    <xf numFmtId="0" fontId="145" fillId="0" borderId="0"/>
    <xf numFmtId="0" fontId="145" fillId="0" borderId="0"/>
    <xf numFmtId="9" fontId="145" fillId="0" borderId="0" applyFont="0" applyFill="0" applyBorder="0" applyAlignment="0" applyProtection="0"/>
    <xf numFmtId="0" fontId="49" fillId="0" borderId="0" applyNumberFormat="0" applyFill="0" applyAlignment="0" applyProtection="0">
      <alignment vertical="top"/>
      <protection locked="0"/>
    </xf>
    <xf numFmtId="9" fontId="147"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88" fillId="0" borderId="0"/>
    <xf numFmtId="43" fontId="11" fillId="0" borderId="0" applyFont="0" applyFill="0" applyBorder="0" applyAlignment="0" applyProtection="0"/>
    <xf numFmtId="44" fontId="11" fillId="0" borderId="0" applyFont="0" applyFill="0" applyBorder="0" applyAlignment="0" applyProtection="0"/>
    <xf numFmtId="43" fontId="145" fillId="0" borderId="0" applyFont="0" applyFill="0" applyBorder="0" applyAlignment="0" applyProtection="0"/>
    <xf numFmtId="0" fontId="37" fillId="107" borderId="0" applyNumberFormat="0" applyBorder="0" applyAlignment="0" applyProtection="0"/>
    <xf numFmtId="0" fontId="37" fillId="109" borderId="0" applyNumberFormat="0" applyBorder="0" applyAlignment="0" applyProtection="0"/>
    <xf numFmtId="0" fontId="37" fillId="105" borderId="0" applyNumberFormat="0" applyBorder="0" applyAlignment="0" applyProtection="0"/>
    <xf numFmtId="0" fontId="37" fillId="106"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6" borderId="0" applyNumberFormat="0" applyBorder="0" applyAlignment="0" applyProtection="0"/>
    <xf numFmtId="0" fontId="37" fillId="105" borderId="0" applyNumberFormat="0" applyBorder="0" applyAlignment="0" applyProtection="0"/>
    <xf numFmtId="0" fontId="37" fillId="106"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7"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1" fillId="78" borderId="0" applyNumberFormat="0" applyBorder="0" applyAlignment="0" applyProtection="0"/>
    <xf numFmtId="0" fontId="72" fillId="8" borderId="0" applyNumberFormat="0" applyBorder="0" applyAlignment="0" applyProtection="0"/>
    <xf numFmtId="0" fontId="38"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1" fillId="75"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38" fillId="15" borderId="0" applyNumberFormat="0" applyBorder="0" applyAlignment="0" applyProtection="0"/>
    <xf numFmtId="0" fontId="72" fillId="22" borderId="0" applyNumberFormat="0" applyBorder="0" applyAlignment="0" applyProtection="0"/>
    <xf numFmtId="0" fontId="38" fillId="15"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38" fillId="17" borderId="0" applyNumberFormat="0" applyBorder="0" applyAlignment="0" applyProtection="0"/>
    <xf numFmtId="0" fontId="38" fillId="15" borderId="0" applyNumberFormat="0" applyBorder="0" applyAlignment="0" applyProtection="0"/>
    <xf numFmtId="0" fontId="38" fillId="11" borderId="0" applyNumberFormat="0" applyBorder="0" applyAlignment="0" applyProtection="0"/>
    <xf numFmtId="0" fontId="38" fillId="16" borderId="0" applyNumberFormat="0" applyBorder="0" applyAlignment="0" applyProtection="0"/>
    <xf numFmtId="0" fontId="38" fillId="8" borderId="0" applyNumberFormat="0" applyBorder="0" applyAlignment="0" applyProtection="0"/>
    <xf numFmtId="0" fontId="38" fillId="15"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1" fillId="0" borderId="0"/>
    <xf numFmtId="0" fontId="1" fillId="0" borderId="0"/>
    <xf numFmtId="0" fontId="72" fillId="7" borderId="0" applyNumberFormat="0" applyBorder="0" applyAlignment="0" applyProtection="0"/>
    <xf numFmtId="0" fontId="72" fillId="7" borderId="0" applyNumberFormat="0" applyBorder="0" applyAlignment="0" applyProtection="0"/>
    <xf numFmtId="0" fontId="1" fillId="89" borderId="0" applyNumberFormat="0" applyBorder="0" applyAlignment="0" applyProtection="0"/>
    <xf numFmtId="0" fontId="72" fillId="7" borderId="0" applyNumberFormat="0" applyBorder="0" applyAlignment="0" applyProtection="0"/>
    <xf numFmtId="0" fontId="38" fillId="5"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38" fillId="5" borderId="0" applyNumberFormat="0" applyBorder="0" applyAlignment="0" applyProtection="0"/>
    <xf numFmtId="0" fontId="72" fillId="7" borderId="0" applyNumberFormat="0" applyBorder="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65" fillId="0" borderId="173" applyNumberFormat="0" applyFill="0" applyAlignment="0" applyProtection="0"/>
    <xf numFmtId="0" fontId="1" fillId="0" borderId="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1" fillId="86" borderId="0" applyNumberFormat="0" applyBorder="0" applyAlignment="0" applyProtection="0"/>
    <xf numFmtId="0" fontId="72" fillId="15" borderId="0" applyNumberFormat="0" applyBorder="0" applyAlignment="0" applyProtection="0"/>
    <xf numFmtId="0" fontId="1" fillId="0" borderId="0"/>
    <xf numFmtId="0" fontId="38" fillId="13"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1" fillId="55" borderId="49" applyNumberFormat="0" applyFont="0" applyAlignment="0" applyProtection="0"/>
    <xf numFmtId="0" fontId="1" fillId="55" borderId="49" applyNumberFormat="0" applyFont="0" applyAlignment="0" applyProtection="0"/>
    <xf numFmtId="0" fontId="72" fillId="3" borderId="0" applyNumberFormat="0" applyBorder="0" applyAlignment="0" applyProtection="0"/>
    <xf numFmtId="0" fontId="1" fillId="8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38" fillId="1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38" fillId="11"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1" fillId="80"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38" fillId="10"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38" fillId="10"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1" fillId="77"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38" fillId="7"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38" fillId="7"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1" fillId="74"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38" fillId="4"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38" fillId="4"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38" fillId="5" borderId="0" applyNumberFormat="0" applyBorder="0" applyAlignment="0" applyProtection="0"/>
    <xf numFmtId="0" fontId="38" fillId="13" borderId="0" applyNumberFormat="0" applyBorder="0" applyAlignment="0" applyProtection="0"/>
    <xf numFmtId="0" fontId="38" fillId="10" borderId="0" applyNumberFormat="0" applyBorder="0" applyAlignment="0" applyProtection="0"/>
    <xf numFmtId="0" fontId="38" fillId="7" borderId="0" applyNumberFormat="0" applyBorder="0" applyAlignment="0" applyProtection="0"/>
    <xf numFmtId="0" fontId="38" fillId="4" borderId="0" applyNumberFormat="0" applyBorder="0" applyAlignment="0" applyProtection="0"/>
    <xf numFmtId="0" fontId="10" fillId="0" borderId="0"/>
    <xf numFmtId="0" fontId="191" fillId="0" borderId="0"/>
    <xf numFmtId="0" fontId="72" fillId="15"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37" fillId="21"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37" fillId="21"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84" fillId="85"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37" fillId="18"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37" fillId="18"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84" fillId="88"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37" fillId="23"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37" fillId="23" borderId="0" applyNumberFormat="0" applyBorder="0" applyAlignment="0" applyProtection="0"/>
    <xf numFmtId="0" fontId="42" fillId="5" borderId="0" applyNumberFormat="0" applyBorder="0" applyAlignment="0" applyProtection="0"/>
    <xf numFmtId="0" fontId="184" fillId="91"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24"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184" fillId="98" borderId="0" applyNumberFormat="0" applyBorder="0" applyAlignment="0" applyProtection="0"/>
    <xf numFmtId="0" fontId="184" fillId="98" borderId="0" applyNumberFormat="0" applyBorder="0" applyAlignment="0" applyProtection="0"/>
    <xf numFmtId="0" fontId="184" fillId="98" borderId="0" applyNumberFormat="0" applyBorder="0" applyAlignment="0" applyProtection="0"/>
    <xf numFmtId="0" fontId="184" fillId="98"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24"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245" fontId="1" fillId="0" borderId="0" applyFont="0" applyFill="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25"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43" fontId="1" fillId="0" borderId="0" applyFont="0" applyFill="0" applyBorder="0" applyAlignment="0" applyProtection="0"/>
    <xf numFmtId="0" fontId="37" fillId="106" borderId="0" applyNumberFormat="0" applyBorder="0" applyAlignment="0" applyProtection="0"/>
    <xf numFmtId="43" fontId="1" fillId="0" borderId="0" applyFont="0" applyFill="0" applyBorder="0" applyAlignment="0" applyProtection="0"/>
    <xf numFmtId="0" fontId="37" fillId="106" borderId="0" applyNumberFormat="0" applyBorder="0" applyAlignment="0" applyProtection="0"/>
    <xf numFmtId="0" fontId="37" fillId="106" borderId="0" applyNumberFormat="0" applyBorder="0" applyAlignment="0" applyProtection="0"/>
    <xf numFmtId="43" fontId="1" fillId="0" borderId="0" applyFont="0" applyFill="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184" fillId="99" borderId="0" applyNumberFormat="0" applyBorder="0" applyAlignment="0" applyProtection="0"/>
    <xf numFmtId="0" fontId="184" fillId="99" borderId="0" applyNumberFormat="0" applyBorder="0" applyAlignment="0" applyProtection="0"/>
    <xf numFmtId="0" fontId="184" fillId="99" borderId="0" applyNumberFormat="0" applyBorder="0" applyAlignment="0" applyProtection="0"/>
    <xf numFmtId="0" fontId="184" fillId="99"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25"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27"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184" fillId="100" borderId="0" applyNumberFormat="0" applyBorder="0" applyAlignment="0" applyProtection="0"/>
    <xf numFmtId="0" fontId="184" fillId="100" borderId="0" applyNumberFormat="0" applyBorder="0" applyAlignment="0" applyProtection="0"/>
    <xf numFmtId="0" fontId="184" fillId="100" borderId="0" applyNumberFormat="0" applyBorder="0" applyAlignment="0" applyProtection="0"/>
    <xf numFmtId="0" fontId="184" fillId="100"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27"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21"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184" fillId="101" borderId="0" applyNumberFormat="0" applyBorder="0" applyAlignment="0" applyProtection="0"/>
    <xf numFmtId="0" fontId="184" fillId="101" borderId="0" applyNumberFormat="0" applyBorder="0" applyAlignment="0" applyProtection="0"/>
    <xf numFmtId="0" fontId="184" fillId="101" borderId="0" applyNumberFormat="0" applyBorder="0" applyAlignment="0" applyProtection="0"/>
    <xf numFmtId="0" fontId="184" fillId="101"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1" fillId="0" borderId="0"/>
    <xf numFmtId="0" fontId="37" fillId="107" borderId="0" applyNumberFormat="0" applyBorder="0" applyAlignment="0" applyProtection="0"/>
    <xf numFmtId="0" fontId="1" fillId="0" borderId="0"/>
    <xf numFmtId="0" fontId="37" fillId="107" borderId="0" applyNumberFormat="0" applyBorder="0" applyAlignment="0" applyProtection="0"/>
    <xf numFmtId="0" fontId="37" fillId="107" borderId="0" applyNumberFormat="0" applyBorder="0" applyAlignment="0" applyProtection="0"/>
    <xf numFmtId="0" fontId="1" fillId="0" borderId="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21"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1" fillId="0" borderId="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1" fillId="0" borderId="0"/>
    <xf numFmtId="0" fontId="1" fillId="0" borderId="0"/>
    <xf numFmtId="0" fontId="1" fillId="0" borderId="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37" fillId="108" borderId="0" applyNumberFormat="0" applyBorder="0" applyAlignment="0" applyProtection="0"/>
    <xf numFmtId="0" fontId="1" fillId="0" borderId="0"/>
    <xf numFmtId="0" fontId="1" fillId="0" borderId="0"/>
    <xf numFmtId="0" fontId="1" fillId="0" borderId="0"/>
    <xf numFmtId="0" fontId="37" fillId="108" borderId="0" applyNumberFormat="0" applyBorder="0" applyAlignment="0" applyProtection="0"/>
    <xf numFmtId="0" fontId="1" fillId="0" borderId="0"/>
    <xf numFmtId="0" fontId="1" fillId="0" borderId="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1" fillId="0" borderId="0"/>
    <xf numFmtId="0" fontId="37" fillId="108" borderId="0" applyNumberFormat="0" applyBorder="0" applyAlignment="0" applyProtection="0"/>
    <xf numFmtId="0" fontId="1" fillId="0" borderId="0"/>
    <xf numFmtId="0" fontId="1" fillId="0" borderId="0"/>
    <xf numFmtId="0" fontId="1" fillId="0" borderId="0"/>
    <xf numFmtId="0" fontId="37" fillId="108" borderId="0" applyNumberFormat="0" applyBorder="0" applyAlignment="0" applyProtection="0"/>
    <xf numFmtId="0" fontId="1" fillId="0" borderId="0"/>
    <xf numFmtId="0" fontId="1" fillId="0" borderId="0"/>
    <xf numFmtId="0" fontId="1" fillId="0" borderId="0"/>
    <xf numFmtId="0" fontId="1" fillId="0" borderId="0"/>
    <xf numFmtId="0" fontId="37" fillId="108" borderId="0" applyNumberFormat="0" applyBorder="0" applyAlignment="0" applyProtection="0"/>
    <xf numFmtId="0" fontId="1" fillId="0" borderId="0"/>
    <xf numFmtId="0" fontId="1" fillId="0" borderId="0"/>
    <xf numFmtId="0" fontId="1" fillId="0" borderId="0"/>
    <xf numFmtId="0" fontId="37" fillId="108" borderId="0" applyNumberFormat="0" applyBorder="0" applyAlignment="0" applyProtection="0"/>
    <xf numFmtId="0" fontId="1" fillId="0" borderId="0"/>
    <xf numFmtId="0" fontId="1" fillId="0" borderId="0"/>
    <xf numFmtId="0" fontId="1" fillId="0" borderId="0"/>
    <xf numFmtId="0" fontId="37" fillId="10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1" fillId="0" borderId="0"/>
    <xf numFmtId="0" fontId="1" fillId="0" borderId="0"/>
    <xf numFmtId="0" fontId="1" fillId="0" borderId="0"/>
    <xf numFmtId="0" fontId="1" fillId="0" borderId="0"/>
    <xf numFmtId="0" fontId="37" fillId="108" borderId="0" applyNumberFormat="0" applyBorder="0" applyAlignment="0" applyProtection="0"/>
    <xf numFmtId="0" fontId="1" fillId="0" borderId="0"/>
    <xf numFmtId="0" fontId="1" fillId="0" borderId="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1" fillId="0" borderId="0"/>
    <xf numFmtId="0" fontId="37" fillId="108" borderId="0" applyNumberFormat="0" applyBorder="0" applyAlignment="0" applyProtection="0"/>
    <xf numFmtId="0" fontId="37" fillId="108" borderId="0" applyNumberFormat="0" applyBorder="0" applyAlignment="0" applyProtection="0"/>
    <xf numFmtId="0" fontId="1" fillId="0" borderId="0"/>
    <xf numFmtId="0" fontId="37" fillId="108" borderId="0" applyNumberFormat="0" applyBorder="0" applyAlignment="0" applyProtection="0"/>
    <xf numFmtId="0" fontId="37" fillId="10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184" fillId="102" borderId="0" applyNumberFormat="0" applyBorder="0" applyAlignment="0" applyProtection="0"/>
    <xf numFmtId="0" fontId="184" fillId="102" borderId="0" applyNumberFormat="0" applyBorder="0" applyAlignment="0" applyProtection="0"/>
    <xf numFmtId="0" fontId="184" fillId="102" borderId="0" applyNumberFormat="0" applyBorder="0" applyAlignment="0" applyProtection="0"/>
    <xf numFmtId="0" fontId="184" fillId="102"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2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9" fontId="1" fillId="0" borderId="0" applyFont="0" applyFill="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184" fillId="103" borderId="0" applyNumberFormat="0" applyBorder="0" applyAlignment="0" applyProtection="0"/>
    <xf numFmtId="0" fontId="184" fillId="103" borderId="0" applyNumberFormat="0" applyBorder="0" applyAlignment="0" applyProtection="0"/>
    <xf numFmtId="0" fontId="184" fillId="103" borderId="0" applyNumberFormat="0" applyBorder="0" applyAlignment="0" applyProtection="0"/>
    <xf numFmtId="0" fontId="184" fillId="103"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9" fontId="1" fillId="0" borderId="0" applyFont="0" applyFill="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9" fontId="1" fillId="0" borderId="0" applyFont="0" applyFill="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9" fontId="1" fillId="0" borderId="0" applyFont="0" applyFill="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2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263" fontId="14" fillId="31" borderId="3">
      <alignment horizontal="center" vertical="center"/>
    </xf>
    <xf numFmtId="219" fontId="68" fillId="31" borderId="3">
      <alignment horizontal="center" vertical="center"/>
    </xf>
    <xf numFmtId="0" fontId="34" fillId="0" borderId="0" applyNumberFormat="0" applyFill="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69" fillId="7"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74" fillId="93"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52" fillId="0" borderId="0" applyNumberFormat="0" applyFill="0" applyBorder="0" applyAlignment="0" applyProtection="0"/>
    <xf numFmtId="0" fontId="31" fillId="14"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31" fillId="14" borderId="137" applyNumberFormat="0" applyAlignment="0" applyProtection="0"/>
    <xf numFmtId="0" fontId="196" fillId="110" borderId="137" applyNumberFormat="0" applyAlignment="0" applyProtection="0"/>
    <xf numFmtId="0" fontId="196" fillId="110" borderId="137" applyNumberFormat="0" applyAlignment="0" applyProtection="0"/>
    <xf numFmtId="0" fontId="31" fillId="14" borderId="137" applyNumberFormat="0" applyAlignment="0" applyProtection="0"/>
    <xf numFmtId="0" fontId="196" fillId="110" borderId="137" applyNumberFormat="0" applyAlignment="0" applyProtection="0"/>
    <xf numFmtId="0" fontId="196" fillId="110" borderId="137" applyNumberFormat="0" applyAlignment="0" applyProtection="0"/>
    <xf numFmtId="0" fontId="178" fillId="96" borderId="15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32" fillId="0" borderId="21" applyNumberFormat="0" applyFill="0" applyAlignment="0" applyProtection="0"/>
    <xf numFmtId="0" fontId="33" fillId="61" borderId="6" applyNumberFormat="0" applyAlignment="0" applyProtection="0"/>
    <xf numFmtId="0" fontId="33" fillId="61" borderId="6" applyNumberFormat="0" applyAlignment="0" applyProtection="0"/>
    <xf numFmtId="0" fontId="33" fillId="61" borderId="6" applyNumberFormat="0" applyAlignment="0" applyProtection="0"/>
    <xf numFmtId="0" fontId="33" fillId="61" borderId="6" applyNumberFormat="0" applyAlignment="0" applyProtection="0"/>
    <xf numFmtId="0" fontId="33" fillId="61" borderId="6" applyNumberFormat="0" applyAlignment="0" applyProtection="0"/>
    <xf numFmtId="0" fontId="33" fillId="61" borderId="6" applyNumberFormat="0" applyAlignment="0" applyProtection="0"/>
    <xf numFmtId="0" fontId="33" fillId="61" borderId="6" applyNumberFormat="0" applyAlignment="0" applyProtection="0"/>
    <xf numFmtId="0" fontId="33" fillId="61" borderId="6" applyNumberFormat="0" applyAlignment="0" applyProtection="0"/>
    <xf numFmtId="0" fontId="33" fillId="61" borderId="6" applyNumberFormat="0" applyAlignment="0" applyProtection="0"/>
    <xf numFmtId="0" fontId="33" fillId="61" borderId="6" applyNumberFormat="0" applyAlignment="0" applyProtection="0"/>
    <xf numFmtId="0" fontId="33" fillId="61" borderId="6" applyNumberFormat="0" applyAlignment="0" applyProtection="0"/>
    <xf numFmtId="0" fontId="33" fillId="61" borderId="6" applyNumberFormat="0" applyAlignment="0" applyProtection="0"/>
    <xf numFmtId="0" fontId="33" fillId="12" borderId="6" applyNumberFormat="0" applyAlignment="0" applyProtection="0"/>
    <xf numFmtId="0" fontId="33" fillId="61" borderId="6" applyNumberFormat="0" applyAlignment="0" applyProtection="0"/>
    <xf numFmtId="0" fontId="180" fillId="97" borderId="160" applyNumberFormat="0" applyAlignment="0" applyProtection="0"/>
    <xf numFmtId="0" fontId="33" fillId="61" borderId="6" applyNumberFormat="0" applyAlignment="0" applyProtection="0"/>
    <xf numFmtId="0" fontId="33" fillId="61" borderId="6" applyNumberFormat="0" applyAlignment="0" applyProtection="0"/>
    <xf numFmtId="0" fontId="33" fillId="61" borderId="6" applyNumberFormat="0" applyAlignment="0" applyProtection="0"/>
    <xf numFmtId="0" fontId="33" fillId="61" borderId="6" applyNumberFormat="0" applyAlignment="0" applyProtection="0"/>
    <xf numFmtId="0" fontId="33" fillId="61" borderId="6" applyNumberFormat="0" applyAlignment="0" applyProtection="0"/>
    <xf numFmtId="247" fontId="10" fillId="0" borderId="0" applyFont="0" applyFill="0" applyBorder="0" applyAlignment="0" applyProtection="0"/>
    <xf numFmtId="247" fontId="10" fillId="0" borderId="0" applyFont="0" applyFill="0" applyBorder="0" applyAlignment="0" applyProtection="0"/>
    <xf numFmtId="245" fontId="147" fillId="0" borderId="0" applyFont="0" applyFill="0" applyBorder="0" applyAlignment="0" applyProtection="0"/>
    <xf numFmtId="43" fontId="145" fillId="0" borderId="0" applyFont="0" applyFill="0" applyBorder="0" applyAlignment="0" applyProtection="0"/>
    <xf numFmtId="245" fontId="147" fillId="0" borderId="0" applyFont="0" applyFill="0" applyBorder="0" applyAlignment="0" applyProtection="0"/>
    <xf numFmtId="43" fontId="145"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45"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46" fontId="147" fillId="0" borderId="0" applyFont="0" applyFill="0" applyBorder="0" applyAlignment="0" applyProtection="0"/>
    <xf numFmtId="203" fontId="10" fillId="0" borderId="0" applyFont="0" applyFill="0" applyBorder="0" applyAlignment="0" applyProtection="0"/>
    <xf numFmtId="243" fontId="10" fillId="0" borderId="0" applyFont="0" applyFill="0" applyBorder="0" applyAlignment="0" applyProtection="0"/>
    <xf numFmtId="0" fontId="74" fillId="0" borderId="0" applyFont="0" applyFill="0" applyBorder="0" applyAlignment="0" applyProtection="0">
      <alignment horizontal="right"/>
    </xf>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45" fontId="19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246" fontId="147"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64" fontId="11" fillId="0" borderId="0" applyFont="0" applyFill="0" applyBorder="0" applyAlignment="0" applyProtection="0"/>
    <xf numFmtId="43" fontId="38" fillId="0" borderId="0" applyFont="0" applyFill="0" applyBorder="0" applyAlignment="0" applyProtection="0"/>
    <xf numFmtId="203" fontId="10"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20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45"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47"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0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03" fontId="10" fillId="0" borderId="0" applyFont="0" applyFill="0" applyBorder="0" applyAlignment="0" applyProtection="0"/>
    <xf numFmtId="43" fontId="38" fillId="0" borderId="0" applyFont="0" applyFill="0" applyBorder="0" applyAlignment="0" applyProtection="0"/>
    <xf numFmtId="3" fontId="10" fillId="0" borderId="0" applyFont="0" applyFill="0" applyBorder="0" applyAlignment="0" applyProtection="0"/>
    <xf numFmtId="0" fontId="84" fillId="0" borderId="0"/>
    <xf numFmtId="44" fontId="10" fillId="0" borderId="0" applyFont="0" applyFill="0" applyBorder="0" applyAlignment="0" applyProtection="0"/>
    <xf numFmtId="44" fontId="10" fillId="0" borderId="0" applyFont="0" applyFill="0" applyBorder="0" applyAlignment="0" applyProtection="0"/>
    <xf numFmtId="265" fontId="10" fillId="0" borderId="0" applyFont="0" applyFill="0" applyBorder="0" applyAlignment="0" applyProtection="0"/>
    <xf numFmtId="265" fontId="11" fillId="0" borderId="0" applyFont="0" applyFill="0" applyBorder="0" applyAlignment="0" applyProtection="0"/>
    <xf numFmtId="44" fontId="11"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1" fillId="0" borderId="0" applyFont="0" applyFill="0" applyBorder="0" applyAlignment="0" applyProtection="0"/>
    <xf numFmtId="265" fontId="11" fillId="0" borderId="0" applyFont="0" applyFill="0" applyBorder="0" applyAlignment="0" applyProtection="0"/>
    <xf numFmtId="258" fontId="10"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0" fontId="74" fillId="0" borderId="0" applyFont="0" applyFill="0" applyBorder="0" applyAlignment="0" applyProtection="0">
      <alignment horizontal="right"/>
    </xf>
    <xf numFmtId="44" fontId="3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66" fontId="10" fillId="0" borderId="0" applyFont="0" applyFill="0" applyBorder="0" applyAlignment="0" applyProtection="0"/>
    <xf numFmtId="0" fontId="10" fillId="0" borderId="0" applyFont="0" applyFill="0" applyBorder="0" applyAlignment="0" applyProtection="0"/>
    <xf numFmtId="0" fontId="75" fillId="0" borderId="0">
      <protection locked="0"/>
    </xf>
    <xf numFmtId="0" fontId="29" fillId="5" borderId="137"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5" fillId="0" borderId="0" applyNumberFormat="0" applyFill="0" applyBorder="0" applyAlignment="0" applyProtection="0"/>
    <xf numFmtId="0" fontId="48" fillId="0" borderId="0" applyNumberFormat="0" applyFill="0" applyBorder="0" applyAlignment="0" applyProtection="0"/>
    <xf numFmtId="0" fontId="182"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5" fontId="47" fillId="0" borderId="0" applyFont="0" applyFill="0" applyBorder="0" applyAlignment="0" applyProtection="0"/>
    <xf numFmtId="0" fontId="75" fillId="0" borderId="0">
      <protection locked="0"/>
    </xf>
    <xf numFmtId="15" fontId="47" fillId="0" borderId="0" applyFont="0" applyFill="0" applyBorder="0" applyAlignment="0" applyProtection="0"/>
    <xf numFmtId="0" fontId="75" fillId="0" borderId="0">
      <protection locked="0"/>
    </xf>
    <xf numFmtId="15" fontId="47" fillId="0" borderId="0" applyFont="0" applyFill="0" applyBorder="0" applyAlignment="0" applyProtection="0"/>
    <xf numFmtId="0" fontId="197" fillId="0" borderId="0">
      <protection locked="0"/>
    </xf>
    <xf numFmtId="0" fontId="75" fillId="0" borderId="0">
      <protection locked="0"/>
    </xf>
    <xf numFmtId="15" fontId="47" fillId="0" borderId="0" applyFont="0" applyFill="0" applyBorder="0" applyAlignment="0" applyProtection="0"/>
    <xf numFmtId="0" fontId="75" fillId="0" borderId="0">
      <protection locked="0"/>
    </xf>
    <xf numFmtId="15" fontId="47" fillId="0" borderId="0" applyFont="0" applyFill="0" applyBorder="0" applyAlignment="0" applyProtection="0"/>
    <xf numFmtId="0" fontId="75" fillId="0" borderId="0">
      <protection locked="0"/>
    </xf>
    <xf numFmtId="0" fontId="75" fillId="0" borderId="0">
      <protection locked="0"/>
    </xf>
    <xf numFmtId="0" fontId="197" fillId="0" borderId="0">
      <protection locked="0"/>
    </xf>
    <xf numFmtId="2" fontId="10" fillId="0" borderId="0" applyFont="0" applyFill="0" applyBorder="0" applyAlignment="0" applyProtection="0"/>
    <xf numFmtId="267" fontId="75" fillId="0" borderId="0">
      <protection locked="0"/>
    </xf>
    <xf numFmtId="225" fontId="25" fillId="0" borderId="0">
      <alignment vertical="center"/>
    </xf>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173" fillId="92"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88" fillId="0" borderId="13"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88" fillId="0" borderId="13"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70" fillId="0" borderId="154"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89"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89"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71" fillId="0" borderId="15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90" fillId="0" borderId="16"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90" fillId="0" borderId="16"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72" fillId="0" borderId="156"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90"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90"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72"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0" fillId="0" borderId="0">
      <protection locked="0"/>
    </xf>
    <xf numFmtId="0" fontId="198" fillId="0" borderId="0">
      <protection locked="0"/>
    </xf>
    <xf numFmtId="0" fontId="10" fillId="0" borderId="0">
      <protection locked="0"/>
    </xf>
    <xf numFmtId="0" fontId="198" fillId="0" borderId="0">
      <protection locked="0"/>
    </xf>
    <xf numFmtId="0" fontId="204" fillId="0" borderId="0" applyNumberFormat="0" applyFill="0" applyBorder="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29" fillId="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176" fillId="95" borderId="157" applyNumberFormat="0" applyAlignment="0" applyProtection="0"/>
    <xf numFmtId="0" fontId="29" fillId="5" borderId="137" applyNumberFormat="0" applyAlignment="0" applyProtection="0"/>
    <xf numFmtId="0" fontId="199" fillId="65" borderId="137" applyNumberFormat="0" applyAlignment="0" applyProtection="0"/>
    <xf numFmtId="0" fontId="176" fillId="95" borderId="157" applyNumberFormat="0" applyAlignment="0" applyProtection="0"/>
    <xf numFmtId="0" fontId="199" fillId="65" borderId="137" applyNumberFormat="0" applyAlignment="0" applyProtection="0"/>
    <xf numFmtId="0" fontId="176" fillId="95" borderId="157" applyNumberFormat="0" applyAlignment="0" applyProtection="0"/>
    <xf numFmtId="0" fontId="199" fillId="65" borderId="137" applyNumberFormat="0" applyAlignment="0" applyProtection="0"/>
    <xf numFmtId="0" fontId="176" fillId="95" borderId="157" applyNumberFormat="0" applyAlignment="0" applyProtection="0"/>
    <xf numFmtId="0" fontId="69" fillId="7" borderId="0" applyNumberFormat="0" applyBorder="0" applyAlignment="0" applyProtection="0"/>
    <xf numFmtId="0" fontId="200" fillId="0" borderId="176" applyNumberFormat="0" applyFill="0" applyAlignment="0" applyProtection="0"/>
    <xf numFmtId="0" fontId="200" fillId="0" borderId="176" applyNumberFormat="0" applyFill="0" applyAlignment="0" applyProtection="0"/>
    <xf numFmtId="0" fontId="200" fillId="0" borderId="176" applyNumberFormat="0" applyFill="0" applyAlignment="0" applyProtection="0"/>
    <xf numFmtId="0" fontId="200" fillId="0" borderId="176" applyNumberFormat="0" applyFill="0" applyAlignment="0" applyProtection="0"/>
    <xf numFmtId="0" fontId="200" fillId="0" borderId="176" applyNumberFormat="0" applyFill="0" applyAlignment="0" applyProtection="0"/>
    <xf numFmtId="0" fontId="200" fillId="0" borderId="176" applyNumberFormat="0" applyFill="0" applyAlignment="0" applyProtection="0"/>
    <xf numFmtId="0" fontId="200" fillId="0" borderId="176" applyNumberFormat="0" applyFill="0" applyAlignment="0" applyProtection="0"/>
    <xf numFmtId="0" fontId="200" fillId="0" borderId="176" applyNumberFormat="0" applyFill="0" applyAlignment="0" applyProtection="0"/>
    <xf numFmtId="0" fontId="200" fillId="0" borderId="176" applyNumberFormat="0" applyFill="0" applyAlignment="0" applyProtection="0"/>
    <xf numFmtId="0" fontId="200" fillId="0" borderId="176" applyNumberFormat="0" applyFill="0" applyAlignment="0" applyProtection="0"/>
    <xf numFmtId="0" fontId="200" fillId="0" borderId="176" applyNumberFormat="0" applyFill="0" applyAlignment="0" applyProtection="0"/>
    <xf numFmtId="0" fontId="200" fillId="0" borderId="176" applyNumberFormat="0" applyFill="0" applyAlignment="0" applyProtection="0"/>
    <xf numFmtId="0" fontId="200" fillId="0" borderId="176" applyNumberFormat="0" applyFill="0" applyAlignment="0" applyProtection="0"/>
    <xf numFmtId="0" fontId="32" fillId="0" borderId="21" applyNumberFormat="0" applyFill="0" applyAlignment="0" applyProtection="0"/>
    <xf numFmtId="0" fontId="200" fillId="0" borderId="176" applyNumberFormat="0" applyFill="0" applyAlignment="0" applyProtection="0"/>
    <xf numFmtId="0" fontId="200" fillId="0" borderId="176" applyNumberFormat="0" applyFill="0" applyAlignment="0" applyProtection="0"/>
    <xf numFmtId="0" fontId="179" fillId="0" borderId="159" applyNumberFormat="0" applyFill="0" applyAlignment="0" applyProtection="0"/>
    <xf numFmtId="0" fontId="200" fillId="0" borderId="176" applyNumberFormat="0" applyFill="0" applyAlignment="0" applyProtection="0"/>
    <xf numFmtId="0" fontId="200" fillId="0" borderId="176" applyNumberFormat="0" applyFill="0" applyAlignment="0" applyProtection="0"/>
    <xf numFmtId="0" fontId="200" fillId="0" borderId="176" applyNumberFormat="0" applyFill="0" applyAlignment="0" applyProtection="0"/>
    <xf numFmtId="0" fontId="200" fillId="0" borderId="176" applyNumberFormat="0" applyFill="0" applyAlignment="0" applyProtection="0"/>
    <xf numFmtId="0" fontId="200" fillId="0" borderId="176" applyNumberFormat="0" applyFill="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2"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175" fillId="94"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8" fillId="2" borderId="0" applyNumberFormat="0" applyBorder="0" applyAlignment="0" applyProtection="0"/>
    <xf numFmtId="268" fontId="201" fillId="0" borderId="0"/>
    <xf numFmtId="232" fontId="68" fillId="0" borderId="0"/>
    <xf numFmtId="0" fontId="205" fillId="0" borderId="0"/>
    <xf numFmtId="0" fontId="1" fillId="0" borderId="0"/>
    <xf numFmtId="0" fontId="1" fillId="0" borderId="0"/>
    <xf numFmtId="0" fontId="1" fillId="0" borderId="0"/>
    <xf numFmtId="0" fontId="143"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7"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3" fillId="0" borderId="0"/>
    <xf numFmtId="0" fontId="10" fillId="0" borderId="0"/>
    <xf numFmtId="0" fontId="143" fillId="0" borderId="0"/>
    <xf numFmtId="0" fontId="143" fillId="0" borderId="0"/>
    <xf numFmtId="0" fontId="143" fillId="0" borderId="0"/>
    <xf numFmtId="0" fontId="1" fillId="0" borderId="0"/>
    <xf numFmtId="0" fontId="1" fillId="0" borderId="0"/>
    <xf numFmtId="0" fontId="1" fillId="0" borderId="0"/>
    <xf numFmtId="0" fontId="145" fillId="0" borderId="0"/>
    <xf numFmtId="0" fontId="145" fillId="0" borderId="0"/>
    <xf numFmtId="0" fontId="1" fillId="0" borderId="0"/>
    <xf numFmtId="0" fontId="10" fillId="0" borderId="0"/>
    <xf numFmtId="0" fontId="1" fillId="0" borderId="0"/>
    <xf numFmtId="0" fontId="1" fillId="0" borderId="0"/>
    <xf numFmtId="0" fontId="1" fillId="0" borderId="0"/>
    <xf numFmtId="0" fontId="1" fillId="0" borderId="0"/>
    <xf numFmtId="0" fontId="1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3" fillId="0" borderId="0"/>
    <xf numFmtId="0" fontId="10" fillId="0" borderId="0"/>
    <xf numFmtId="245" fontId="147"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0" fontId="37" fillId="107" borderId="0" applyNumberFormat="0" applyBorder="0" applyAlignment="0" applyProtection="0"/>
    <xf numFmtId="43" fontId="38" fillId="0" borderId="0" applyFont="0" applyFill="0" applyBorder="0" applyAlignment="0" applyProtection="0"/>
    <xf numFmtId="43" fontId="38" fillId="0" borderId="0" applyFont="0" applyFill="0" applyBorder="0" applyAlignment="0" applyProtection="0"/>
    <xf numFmtId="244"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3" fillId="61" borderId="6" applyNumberFormat="0" applyAlignment="0" applyProtection="0"/>
    <xf numFmtId="43" fontId="38" fillId="0" borderId="0" applyFont="0" applyFill="0" applyBorder="0" applyAlignment="0" applyProtection="0"/>
    <xf numFmtId="0" fontId="195" fillId="60" borderId="0" applyNumberFormat="0" applyBorder="0" applyAlignment="0" applyProtection="0"/>
    <xf numFmtId="43" fontId="38" fillId="0" borderId="0" applyFont="0" applyFill="0" applyBorder="0" applyAlignment="0" applyProtection="0"/>
    <xf numFmtId="43" fontId="10" fillId="0" borderId="0" applyFont="0" applyFill="0" applyBorder="0" applyAlignment="0" applyProtection="0"/>
    <xf numFmtId="0" fontId="33" fillId="61" borderId="6" applyNumberFormat="0" applyAlignment="0" applyProtection="0"/>
    <xf numFmtId="0" fontId="10" fillId="9" borderId="138" applyNumberFormat="0" applyFont="0" applyAlignment="0" applyProtection="0"/>
    <xf numFmtId="0" fontId="37" fillId="106" borderId="0" applyNumberFormat="0" applyBorder="0" applyAlignment="0" applyProtection="0"/>
    <xf numFmtId="0" fontId="37" fillId="107" borderId="0" applyNumberFormat="0" applyBorder="0" applyAlignment="0" applyProtection="0"/>
    <xf numFmtId="0" fontId="1" fillId="81" borderId="0" applyNumberFormat="0" applyBorder="0" applyAlignment="0" applyProtection="0"/>
    <xf numFmtId="0" fontId="72" fillId="27" borderId="0" applyNumberFormat="0" applyBorder="0" applyAlignment="0" applyProtection="0"/>
    <xf numFmtId="0" fontId="38" fillId="16"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1" fillId="81"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14" borderId="0" applyNumberFormat="0" applyBorder="0" applyAlignment="0" applyProtection="0"/>
    <xf numFmtId="6" fontId="81" fillId="0" borderId="0">
      <protection locked="0"/>
    </xf>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38" fillId="11"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38" fillId="11"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221" fontId="75" fillId="0" borderId="0">
      <protection locked="0"/>
    </xf>
    <xf numFmtId="0" fontId="1" fillId="8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2" fillId="14"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38" fillId="15" borderId="0" applyNumberFormat="0" applyBorder="0" applyAlignment="0" applyProtection="0"/>
    <xf numFmtId="0" fontId="72" fillId="22" borderId="0" applyNumberFormat="0" applyBorder="0" applyAlignment="0" applyProtection="0"/>
    <xf numFmtId="0" fontId="1" fillId="87"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38" fillId="17"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1" fillId="90"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37" fillId="19" borderId="0" applyNumberFormat="0" applyBorder="0" applyAlignment="0" applyProtection="0"/>
    <xf numFmtId="0" fontId="37" fillId="8" borderId="0" applyNumberFormat="0" applyBorder="0" applyAlignment="0" applyProtection="0"/>
    <xf numFmtId="0" fontId="37" fillId="16" borderId="0" applyNumberFormat="0" applyBorder="0" applyAlignment="0" applyProtection="0"/>
    <xf numFmtId="0" fontId="37" fillId="18" borderId="0" applyNumberFormat="0" applyBorder="0" applyAlignment="0" applyProtection="0"/>
    <xf numFmtId="0" fontId="37" fillId="23"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37" fillId="19" borderId="0" applyNumberFormat="0" applyBorder="0" applyAlignment="0" applyProtection="0"/>
    <xf numFmtId="0" fontId="42" fillId="22" borderId="0" applyNumberFormat="0" applyBorder="0" applyAlignment="0" applyProtection="0"/>
    <xf numFmtId="0" fontId="1" fillId="90" borderId="0" applyNumberFormat="0" applyBorder="0" applyAlignment="0" applyProtection="0"/>
    <xf numFmtId="0" fontId="37" fillId="19"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 fillId="87" borderId="0" applyNumberFormat="0" applyBorder="0" applyAlignment="0" applyProtection="0"/>
    <xf numFmtId="0" fontId="184" fillId="76"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 fillId="84"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 fillId="81"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1" fillId="7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1" fillId="75"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1" fillId="89" borderId="0" applyNumberFormat="0" applyBorder="0" applyAlignment="0" applyProtection="0"/>
    <xf numFmtId="0" fontId="42" fillId="8" borderId="0" applyNumberFormat="0" applyBorder="0" applyAlignment="0" applyProtection="0"/>
    <xf numFmtId="0" fontId="37" fillId="8" borderId="0" applyNumberFormat="0" applyBorder="0" applyAlignment="0" applyProtection="0"/>
    <xf numFmtId="0" fontId="42" fillId="8" borderId="0" applyNumberFormat="0" applyBorder="0" applyAlignment="0" applyProtection="0"/>
    <xf numFmtId="0" fontId="1" fillId="86" borderId="0" applyNumberFormat="0" applyBorder="0" applyAlignment="0" applyProtection="0"/>
    <xf numFmtId="0" fontId="42" fillId="8" borderId="0" applyNumberFormat="0" applyBorder="0" applyAlignment="0" applyProtection="0"/>
    <xf numFmtId="0" fontId="37" fillId="8" borderId="0" applyNumberFormat="0" applyBorder="0" applyAlignment="0" applyProtection="0"/>
    <xf numFmtId="0" fontId="1" fillId="83"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184" fillId="79" borderId="0" applyNumberFormat="0" applyBorder="0" applyAlignment="0" applyProtection="0"/>
    <xf numFmtId="0" fontId="1" fillId="80"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1" fillId="7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1" fillId="7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37" fillId="16"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37" fillId="16"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184" fillId="82"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72" fillId="7" borderId="0" applyNumberFormat="0" applyBorder="0" applyAlignment="0" applyProtection="0"/>
    <xf numFmtId="0" fontId="72" fillId="5" borderId="0" applyNumberFormat="0" applyBorder="0" applyAlignment="0" applyProtection="0"/>
    <xf numFmtId="0" fontId="1" fillId="90" borderId="0" applyNumberFormat="0" applyBorder="0" applyAlignment="0" applyProtection="0"/>
    <xf numFmtId="0" fontId="1" fillId="89" borderId="0" applyNumberFormat="0" applyBorder="0" applyAlignment="0" applyProtection="0"/>
    <xf numFmtId="0" fontId="72" fillId="22" borderId="0" applyNumberFormat="0" applyBorder="0" applyAlignment="0" applyProtection="0"/>
    <xf numFmtId="0" fontId="37" fillId="21" borderId="0" applyNumberFormat="0" applyBorder="0" applyAlignment="0" applyProtection="0"/>
    <xf numFmtId="0" fontId="1" fillId="87" borderId="0" applyNumberFormat="0" applyBorder="0" applyAlignment="0" applyProtection="0"/>
    <xf numFmtId="0" fontId="1" fillId="86" borderId="0" applyNumberFormat="0" applyBorder="0" applyAlignment="0" applyProtection="0"/>
    <xf numFmtId="0" fontId="72" fillId="5" borderId="0" applyNumberFormat="0" applyBorder="0" applyAlignment="0" applyProtection="0"/>
    <xf numFmtId="0" fontId="42" fillId="22" borderId="0" applyNumberFormat="0" applyBorder="0" applyAlignment="0" applyProtection="0"/>
    <xf numFmtId="0" fontId="1" fillId="84" borderId="0" applyNumberFormat="0" applyBorder="0" applyAlignment="0" applyProtection="0"/>
    <xf numFmtId="0" fontId="1" fillId="83" borderId="0" applyNumberFormat="0" applyBorder="0" applyAlignment="0" applyProtection="0"/>
    <xf numFmtId="0" fontId="72" fillId="5" borderId="0" applyNumberFormat="0" applyBorder="0" applyAlignment="0" applyProtection="0"/>
    <xf numFmtId="0" fontId="42" fillId="22" borderId="0" applyNumberFormat="0" applyBorder="0" applyAlignment="0" applyProtection="0"/>
    <xf numFmtId="0" fontId="1" fillId="81" borderId="0" applyNumberFormat="0" applyBorder="0" applyAlignment="0" applyProtection="0"/>
    <xf numFmtId="0" fontId="1" fillId="80" borderId="0" applyNumberFormat="0" applyBorder="0" applyAlignment="0" applyProtection="0"/>
    <xf numFmtId="0" fontId="72" fillId="5" borderId="0" applyNumberFormat="0" applyBorder="0" applyAlignment="0" applyProtection="0"/>
    <xf numFmtId="0" fontId="42" fillId="22" borderId="0" applyNumberFormat="0" applyBorder="0" applyAlignment="0" applyProtection="0"/>
    <xf numFmtId="0" fontId="1" fillId="78" borderId="0" applyNumberFormat="0" applyBorder="0" applyAlignment="0" applyProtection="0"/>
    <xf numFmtId="0" fontId="1" fillId="77" borderId="0" applyNumberFormat="0" applyBorder="0" applyAlignment="0" applyProtection="0"/>
    <xf numFmtId="0" fontId="38" fillId="17" borderId="0" applyNumberFormat="0" applyBorder="0" applyAlignment="0" applyProtection="0"/>
    <xf numFmtId="0" fontId="42" fillId="22" borderId="0" applyNumberFormat="0" applyBorder="0" applyAlignment="0" applyProtection="0"/>
    <xf numFmtId="0" fontId="1" fillId="75" borderId="0" applyNumberFormat="0" applyBorder="0" applyAlignment="0" applyProtection="0"/>
    <xf numFmtId="0" fontId="1" fillId="74" borderId="0" applyNumberFormat="0" applyBorder="0" applyAlignment="0" applyProtection="0"/>
    <xf numFmtId="0" fontId="72" fillId="5" borderId="0" applyNumberFormat="0" applyBorder="0" applyAlignment="0" applyProtection="0"/>
    <xf numFmtId="0" fontId="38" fillId="11" borderId="0" applyNumberFormat="0" applyBorder="0" applyAlignment="0" applyProtection="0"/>
    <xf numFmtId="0" fontId="72" fillId="27" borderId="0" applyNumberFormat="0" applyBorder="0" applyAlignment="0" applyProtection="0"/>
    <xf numFmtId="0" fontId="1" fillId="55" borderId="49" applyNumberFormat="0" applyFont="0" applyAlignment="0" applyProtection="0"/>
    <xf numFmtId="0" fontId="72" fillId="22" borderId="0" applyNumberFormat="0" applyBorder="0" applyAlignment="0" applyProtection="0"/>
    <xf numFmtId="0" fontId="72" fillId="22" borderId="0" applyNumberFormat="0" applyBorder="0" applyAlignment="0" applyProtection="0"/>
    <xf numFmtId="0" fontId="1" fillId="87" borderId="0" applyNumberFormat="0" applyBorder="0" applyAlignment="0" applyProtection="0"/>
    <xf numFmtId="0" fontId="72" fillId="3"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7" borderId="0" applyNumberFormat="0" applyBorder="0" applyAlignment="0" applyProtection="0"/>
    <xf numFmtId="0" fontId="38"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7" borderId="0" applyNumberFormat="0" applyBorder="0" applyAlignment="0" applyProtection="0"/>
    <xf numFmtId="0" fontId="72" fillId="6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43" fillId="0" borderId="0"/>
    <xf numFmtId="0" fontId="10" fillId="0" borderId="0"/>
    <xf numFmtId="0" fontId="1" fillId="0" borderId="0"/>
    <xf numFmtId="0" fontId="143" fillId="0" borderId="0"/>
    <xf numFmtId="0" fontId="143" fillId="0" borderId="0"/>
    <xf numFmtId="0" fontId="143" fillId="0" borderId="0"/>
    <xf numFmtId="0" fontId="143" fillId="0" borderId="0"/>
    <xf numFmtId="0" fontId="143" fillId="0" borderId="0"/>
    <xf numFmtId="0" fontId="10" fillId="0" borderId="0"/>
    <xf numFmtId="0" fontId="1" fillId="0" borderId="0"/>
    <xf numFmtId="0" fontId="143" fillId="0" borderId="0"/>
    <xf numFmtId="0" fontId="143" fillId="0" borderId="0"/>
    <xf numFmtId="0" fontId="143" fillId="0" borderId="0"/>
    <xf numFmtId="0" fontId="143" fillId="0" borderId="0"/>
    <xf numFmtId="0" fontId="143" fillId="0" borderId="0"/>
    <xf numFmtId="0" fontId="10" fillId="0" borderId="0"/>
    <xf numFmtId="0" fontId="1" fillId="0" borderId="0"/>
    <xf numFmtId="0" fontId="143" fillId="0" borderId="0"/>
    <xf numFmtId="0" fontId="143" fillId="0" borderId="0"/>
    <xf numFmtId="0" fontId="143" fillId="0" borderId="0"/>
    <xf numFmtId="0" fontId="143" fillId="0" borderId="0"/>
    <xf numFmtId="0" fontId="143" fillId="0" borderId="0"/>
    <xf numFmtId="0" fontId="145" fillId="0" borderId="0"/>
    <xf numFmtId="0" fontId="1" fillId="0" borderId="0"/>
    <xf numFmtId="0" fontId="143" fillId="0" borderId="0"/>
    <xf numFmtId="0" fontId="145" fillId="0" borderId="0"/>
    <xf numFmtId="0" fontId="10" fillId="0" borderId="0"/>
    <xf numFmtId="0" fontId="145"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vertical="top"/>
    </xf>
    <xf numFmtId="0" fontId="145" fillId="0" borderId="0"/>
    <xf numFmtId="0" fontId="147" fillId="0" borderId="0"/>
    <xf numFmtId="0" fontId="145"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43" fillId="0" borderId="0"/>
    <xf numFmtId="0" fontId="1"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43" fillId="0" borderId="0"/>
    <xf numFmtId="0" fontId="1" fillId="0" borderId="0"/>
    <xf numFmtId="0" fontId="143" fillId="0" borderId="0"/>
    <xf numFmtId="0" fontId="1" fillId="0" borderId="0"/>
    <xf numFmtId="0" fontId="1" fillId="0" borderId="0"/>
    <xf numFmtId="0" fontId="1" fillId="0" borderId="0"/>
    <xf numFmtId="0" fontId="206" fillId="0" borderId="0"/>
    <xf numFmtId="0" fontId="10" fillId="0" borderId="0">
      <alignment wrapText="1"/>
    </xf>
    <xf numFmtId="0" fontId="38" fillId="0" borderId="0"/>
    <xf numFmtId="0" fontId="1" fillId="0" borderId="0"/>
    <xf numFmtId="0" fontId="1" fillId="0" borderId="0"/>
    <xf numFmtId="0" fontId="1" fillId="0" borderId="0"/>
    <xf numFmtId="0" fontId="1" fillId="0" borderId="0"/>
    <xf numFmtId="0" fontId="10"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alignment wrapText="1"/>
    </xf>
    <xf numFmtId="0" fontId="10" fillId="0" borderId="0">
      <alignment wrapText="1"/>
    </xf>
    <xf numFmtId="0" fontId="206" fillId="0" borderId="0"/>
    <xf numFmtId="0" fontId="11" fillId="0" borderId="0"/>
    <xf numFmtId="0" fontId="143"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7" fillId="0" borderId="0"/>
    <xf numFmtId="0" fontId="1" fillId="0" borderId="0"/>
    <xf numFmtId="0" fontId="1" fillId="0" borderId="0"/>
    <xf numFmtId="0" fontId="10" fillId="0" borderId="0"/>
    <xf numFmtId="0" fontId="207" fillId="0" borderId="0"/>
    <xf numFmtId="0" fontId="10" fillId="0" borderId="0"/>
    <xf numFmtId="0" fontId="1" fillId="0" borderId="0"/>
    <xf numFmtId="0" fontId="1" fillId="0" borderId="0"/>
    <xf numFmtId="0" fontId="1" fillId="0" borderId="0"/>
    <xf numFmtId="0" fontId="206" fillId="0" borderId="0"/>
    <xf numFmtId="0" fontId="3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47" fillId="0" borderId="0"/>
    <xf numFmtId="0" fontId="143" fillId="0" borderId="0"/>
    <xf numFmtId="0" fontId="10" fillId="0" borderId="0"/>
    <xf numFmtId="0" fontId="10" fillId="0" borderId="0">
      <alignment wrapText="1"/>
    </xf>
    <xf numFmtId="0" fontId="10" fillId="0" borderId="0"/>
    <xf numFmtId="0" fontId="38" fillId="0" borderId="0"/>
    <xf numFmtId="0" fontId="11" fillId="0" borderId="0"/>
    <xf numFmtId="0" fontId="1" fillId="0" borderId="0"/>
    <xf numFmtId="0" fontId="206" fillId="0" borderId="0"/>
    <xf numFmtId="0" fontId="1" fillId="0" borderId="0"/>
    <xf numFmtId="0" fontId="145" fillId="0" borderId="0"/>
    <xf numFmtId="0" fontId="1" fillId="0" borderId="0"/>
    <xf numFmtId="0" fontId="145" fillId="0" borderId="0"/>
    <xf numFmtId="0" fontId="1"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 fillId="0" borderId="0"/>
    <xf numFmtId="0" fontId="1" fillId="0" borderId="0"/>
    <xf numFmtId="0" fontId="38"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 fillId="0" borderId="0"/>
    <xf numFmtId="0" fontId="1" fillId="0" borderId="0"/>
    <xf numFmtId="0" fontId="1" fillId="0" borderId="0"/>
    <xf numFmtId="0" fontId="1" fillId="0" borderId="0"/>
    <xf numFmtId="0" fontId="38" fillId="0" borderId="0"/>
    <xf numFmtId="0" fontId="147"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 fillId="0" borderId="0"/>
    <xf numFmtId="0" fontId="1" fillId="0" borderId="0"/>
    <xf numFmtId="0" fontId="1" fillId="0" borderId="0"/>
    <xf numFmtId="0" fontId="1" fillId="0" borderId="0"/>
    <xf numFmtId="0" fontId="38"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 fillId="0" borderId="0"/>
    <xf numFmtId="0" fontId="10" fillId="0" borderId="0"/>
    <xf numFmtId="0" fontId="1" fillId="0" borderId="0"/>
    <xf numFmtId="0" fontId="38" fillId="0" borderId="0"/>
    <xf numFmtId="0" fontId="147" fillId="0" borderId="0"/>
    <xf numFmtId="0" fontId="145" fillId="0" borderId="0"/>
    <xf numFmtId="0" fontId="145" fillId="0" borderId="0"/>
    <xf numFmtId="0" fontId="145" fillId="0" borderId="0"/>
    <xf numFmtId="0" fontId="145" fillId="0" borderId="0"/>
    <xf numFmtId="0" fontId="1" fillId="0" borderId="0"/>
    <xf numFmtId="0" fontId="1" fillId="0" borderId="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10" fillId="64" borderId="138"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45" fillId="9"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10" fillId="64" borderId="138" applyNumberFormat="0" applyFont="0" applyAlignment="0" applyProtection="0"/>
    <xf numFmtId="0" fontId="30" fillId="110" borderId="139" applyNumberFormat="0" applyAlignment="0" applyProtection="0"/>
    <xf numFmtId="0" fontId="30" fillId="110" borderId="139" applyNumberFormat="0" applyAlignment="0" applyProtection="0"/>
    <xf numFmtId="0" fontId="30" fillId="110" borderId="139" applyNumberFormat="0" applyAlignment="0" applyProtection="0"/>
    <xf numFmtId="0" fontId="30" fillId="110" borderId="139" applyNumberFormat="0" applyAlignment="0" applyProtection="0"/>
    <xf numFmtId="0" fontId="30" fillId="110" borderId="139" applyNumberFormat="0" applyAlignment="0" applyProtection="0"/>
    <xf numFmtId="0" fontId="30" fillId="110" borderId="139" applyNumberFormat="0" applyAlignment="0" applyProtection="0"/>
    <xf numFmtId="0" fontId="30" fillId="110" borderId="139" applyNumberFormat="0" applyAlignment="0" applyProtection="0"/>
    <xf numFmtId="0" fontId="30" fillId="110" borderId="139" applyNumberFormat="0" applyAlignment="0" applyProtection="0"/>
    <xf numFmtId="0" fontId="30" fillId="110" borderId="139" applyNumberFormat="0" applyAlignment="0" applyProtection="0"/>
    <xf numFmtId="0" fontId="30" fillId="110" borderId="139" applyNumberFormat="0" applyAlignment="0" applyProtection="0"/>
    <xf numFmtId="0" fontId="30" fillId="110" borderId="139" applyNumberFormat="0" applyAlignment="0" applyProtection="0"/>
    <xf numFmtId="0" fontId="30" fillId="14" borderId="139" applyNumberFormat="0" applyAlignment="0" applyProtection="0"/>
    <xf numFmtId="0" fontId="30" fillId="110" borderId="139" applyNumberFormat="0" applyAlignment="0" applyProtection="0"/>
    <xf numFmtId="0" fontId="30" fillId="110" borderId="139" applyNumberFormat="0" applyAlignment="0" applyProtection="0"/>
    <xf numFmtId="0" fontId="30" fillId="14" borderId="139" applyNumberFormat="0" applyAlignment="0" applyProtection="0"/>
    <xf numFmtId="0" fontId="30" fillId="110" borderId="139" applyNumberFormat="0" applyAlignment="0" applyProtection="0"/>
    <xf numFmtId="0" fontId="30" fillId="110" borderId="139" applyNumberFormat="0" applyAlignment="0" applyProtection="0"/>
    <xf numFmtId="0" fontId="177" fillId="96" borderId="158" applyNumberFormat="0" applyAlignment="0" applyProtection="0"/>
    <xf numFmtId="0" fontId="30" fillId="110" borderId="139" applyNumberFormat="0" applyAlignment="0" applyProtection="0"/>
    <xf numFmtId="0" fontId="30" fillId="110" borderId="139" applyNumberFormat="0" applyAlignment="0" applyProtection="0"/>
    <xf numFmtId="0" fontId="30" fillId="110" borderId="139" applyNumberFormat="0" applyAlignment="0" applyProtection="0"/>
    <xf numFmtId="0" fontId="30" fillId="110" borderId="139" applyNumberFormat="0" applyAlignment="0" applyProtection="0"/>
    <xf numFmtId="0" fontId="30" fillId="110" borderId="139" applyNumberFormat="0" applyAlignment="0" applyProtection="0"/>
    <xf numFmtId="0" fontId="84" fillId="0" borderId="0"/>
    <xf numFmtId="9" fontId="10" fillId="0" borderId="0" applyFont="0" applyFill="0" applyBorder="0" applyAlignment="0" applyProtection="0"/>
    <xf numFmtId="9" fontId="11"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38" fillId="0" borderId="0" applyFont="0" applyFill="0" applyBorder="0" applyAlignment="0" applyProtection="0"/>
    <xf numFmtId="9" fontId="1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10" fontId="11" fillId="0" borderId="0" applyFill="0" applyBorder="0" applyProtection="0">
      <alignment horizontal="center"/>
    </xf>
    <xf numFmtId="10" fontId="11" fillId="0" borderId="0" applyFill="0" applyBorder="0" applyProtection="0">
      <alignment horizontal="center"/>
    </xf>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38" fillId="0" borderId="0" applyFont="0" applyFill="0" applyBorder="0" applyAlignment="0" applyProtection="0"/>
    <xf numFmtId="9" fontId="1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6" fillId="0" borderId="0" applyFont="0" applyFill="0" applyBorder="0" applyAlignment="0" applyProtection="0"/>
    <xf numFmtId="9" fontId="38" fillId="0" borderId="0" applyFont="0" applyFill="0" applyBorder="0" applyAlignment="0" applyProtection="0"/>
    <xf numFmtId="9" fontId="1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89" fillId="0" borderId="0" applyNumberFormat="0" applyFont="0" applyFill="0" applyBorder="0" applyAlignment="0" applyProtection="0">
      <alignment horizontal="left"/>
    </xf>
    <xf numFmtId="0" fontId="189" fillId="0" borderId="0" applyNumberFormat="0" applyFont="0" applyFill="0" applyBorder="0" applyAlignment="0" applyProtection="0">
      <alignment horizontal="left"/>
    </xf>
    <xf numFmtId="15" fontId="189" fillId="0" borderId="0" applyFont="0" applyFill="0" applyBorder="0" applyAlignment="0" applyProtection="0"/>
    <xf numFmtId="15" fontId="189" fillId="0" borderId="0" applyFont="0" applyFill="0" applyBorder="0" applyAlignment="0" applyProtection="0"/>
    <xf numFmtId="4" fontId="189" fillId="0" borderId="0" applyFont="0" applyFill="0" applyBorder="0" applyAlignment="0" applyProtection="0"/>
    <xf numFmtId="4" fontId="189" fillId="0" borderId="0" applyFont="0" applyFill="0" applyBorder="0" applyAlignment="0" applyProtection="0"/>
    <xf numFmtId="0" fontId="193" fillId="0" borderId="8">
      <alignment horizontal="center"/>
    </xf>
    <xf numFmtId="0" fontId="193" fillId="0" borderId="8">
      <alignment horizontal="center"/>
    </xf>
    <xf numFmtId="3" fontId="189" fillId="0" borderId="0" applyFont="0" applyFill="0" applyBorder="0" applyAlignment="0" applyProtection="0"/>
    <xf numFmtId="3" fontId="189" fillId="0" borderId="0" applyFont="0" applyFill="0" applyBorder="0" applyAlignment="0" applyProtection="0"/>
    <xf numFmtId="0" fontId="189" fillId="111" borderId="0" applyNumberFormat="0" applyFont="0" applyBorder="0" applyAlignment="0" applyProtection="0"/>
    <xf numFmtId="0" fontId="189" fillId="111" borderId="0" applyNumberFormat="0" applyFont="0" applyBorder="0" applyAlignment="0" applyProtection="0"/>
    <xf numFmtId="4" fontId="100" fillId="0" borderId="146" applyNumberFormat="0" applyProtection="0">
      <alignment vertical="center"/>
    </xf>
    <xf numFmtId="4" fontId="100" fillId="0" borderId="146" applyNumberFormat="0" applyProtection="0">
      <alignment vertical="center"/>
    </xf>
    <xf numFmtId="4" fontId="100" fillId="0" borderId="146" applyNumberFormat="0" applyProtection="0">
      <alignment vertical="center"/>
    </xf>
    <xf numFmtId="4" fontId="100" fillId="0" borderId="146" applyNumberFormat="0" applyProtection="0">
      <alignment vertical="center"/>
    </xf>
    <xf numFmtId="4" fontId="100" fillId="0" borderId="146" applyNumberFormat="0" applyProtection="0">
      <alignment vertical="center"/>
    </xf>
    <xf numFmtId="4" fontId="100" fillId="0" borderId="146" applyNumberFormat="0" applyProtection="0">
      <alignment vertical="center"/>
    </xf>
    <xf numFmtId="4" fontId="100" fillId="0" borderId="146" applyNumberFormat="0" applyProtection="0">
      <alignment vertical="center"/>
    </xf>
    <xf numFmtId="4" fontId="100" fillId="0" borderId="146" applyNumberFormat="0" applyProtection="0">
      <alignment horizontal="left" vertical="center" indent="1"/>
    </xf>
    <xf numFmtId="4" fontId="100" fillId="0" borderId="146" applyNumberFormat="0" applyProtection="0">
      <alignment horizontal="left" vertical="center" indent="1"/>
    </xf>
    <xf numFmtId="4" fontId="100" fillId="0" borderId="146" applyNumberFormat="0" applyProtection="0">
      <alignment horizontal="left" vertical="center" indent="1"/>
    </xf>
    <xf numFmtId="4" fontId="100" fillId="0" borderId="146" applyNumberFormat="0" applyProtection="0">
      <alignment horizontal="left" vertical="center" indent="1"/>
    </xf>
    <xf numFmtId="4" fontId="100" fillId="0" borderId="146" applyNumberFormat="0" applyProtection="0">
      <alignment horizontal="left" vertical="center" indent="1"/>
    </xf>
    <xf numFmtId="4" fontId="100" fillId="0" borderId="146" applyNumberFormat="0" applyProtection="0">
      <alignment horizontal="left" vertical="center" indent="1"/>
    </xf>
    <xf numFmtId="4" fontId="100" fillId="42" borderId="0" applyNumberFormat="0" applyProtection="0">
      <alignment horizontal="left" vertical="center" indent="1"/>
    </xf>
    <xf numFmtId="4" fontId="100" fillId="0" borderId="146" applyNumberFormat="0" applyProtection="0">
      <alignment horizontal="left" vertical="center" indent="1"/>
    </xf>
    <xf numFmtId="4" fontId="100" fillId="0" borderId="0" applyNumberFormat="0" applyProtection="0">
      <alignment horizontal="left" vertical="center" indent="1"/>
    </xf>
    <xf numFmtId="4" fontId="100" fillId="0" borderId="0" applyNumberFormat="0" applyProtection="0">
      <alignment horizontal="left" vertical="center" indent="1"/>
    </xf>
    <xf numFmtId="4" fontId="100" fillId="0" borderId="0" applyNumberFormat="0" applyProtection="0">
      <alignment horizontal="left" vertical="center" indent="1"/>
    </xf>
    <xf numFmtId="4" fontId="100" fillId="0" borderId="0" applyNumberFormat="0" applyProtection="0">
      <alignment horizontal="left" vertical="center" indent="1"/>
    </xf>
    <xf numFmtId="4" fontId="100" fillId="0" borderId="0" applyNumberFormat="0" applyProtection="0">
      <alignment horizontal="left" vertical="center" indent="1"/>
    </xf>
    <xf numFmtId="4" fontId="100" fillId="0" borderId="0" applyNumberFormat="0" applyProtection="0">
      <alignment horizontal="left" vertical="center" indent="1"/>
    </xf>
    <xf numFmtId="4" fontId="101" fillId="43" borderId="0" applyNumberFormat="0" applyProtection="0">
      <alignment vertical="center"/>
    </xf>
    <xf numFmtId="4" fontId="100" fillId="0"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151" fillId="22" borderId="0" applyNumberFormat="0" applyProtection="0">
      <alignment horizontal="left" vertical="center" indent="1"/>
    </xf>
    <xf numFmtId="4" fontId="72" fillId="72" borderId="0" applyNumberFormat="0" applyProtection="0">
      <alignment horizontal="left" vertical="center" indent="1"/>
    </xf>
    <xf numFmtId="4" fontId="72" fillId="72" borderId="0" applyNumberFormat="0" applyProtection="0">
      <alignment horizontal="left" vertical="center" indent="1"/>
    </xf>
    <xf numFmtId="4" fontId="72" fillId="72" borderId="0" applyNumberFormat="0" applyProtection="0">
      <alignment horizontal="left" vertical="center" indent="1"/>
    </xf>
    <xf numFmtId="4" fontId="72" fillId="72" borderId="0" applyNumberFormat="0" applyProtection="0">
      <alignment horizontal="left" vertical="center" indent="1"/>
    </xf>
    <xf numFmtId="4" fontId="72" fillId="72" borderId="0" applyNumberFormat="0" applyProtection="0">
      <alignment horizontal="left" vertical="center" indent="1"/>
    </xf>
    <xf numFmtId="4" fontId="72" fillId="72" borderId="0" applyNumberFormat="0" applyProtection="0">
      <alignment horizontal="left" vertical="center" indent="1"/>
    </xf>
    <xf numFmtId="4" fontId="72" fillId="72" borderId="0" applyNumberFormat="0" applyProtection="0">
      <alignment horizontal="left" vertical="center" indent="1"/>
    </xf>
    <xf numFmtId="4" fontId="72" fillId="72" borderId="0" applyNumberFormat="0" applyProtection="0">
      <alignment horizontal="left" vertical="center" indent="1"/>
    </xf>
    <xf numFmtId="4" fontId="72" fillId="72" borderId="0" applyNumberFormat="0" applyProtection="0">
      <alignment horizontal="left" vertical="center" indent="1"/>
    </xf>
    <xf numFmtId="4" fontId="72" fillId="72" borderId="0" applyNumberFormat="0" applyProtection="0">
      <alignment horizontal="left" vertical="center" indent="1"/>
    </xf>
    <xf numFmtId="4" fontId="72" fillId="72" borderId="0" applyNumberFormat="0" applyProtection="0">
      <alignment horizontal="left" vertical="center" indent="1"/>
    </xf>
    <xf numFmtId="4" fontId="72" fillId="69" borderId="0" applyNumberFormat="0" applyProtection="0">
      <alignment horizontal="left" vertical="center" indent="1"/>
    </xf>
    <xf numFmtId="4" fontId="72" fillId="69" borderId="0" applyNumberFormat="0" applyProtection="0">
      <alignment horizontal="left" vertical="center" indent="1"/>
    </xf>
    <xf numFmtId="4" fontId="72" fillId="69" borderId="0" applyNumberFormat="0" applyProtection="0">
      <alignment horizontal="left" vertical="center" indent="1"/>
    </xf>
    <xf numFmtId="4" fontId="72" fillId="69" borderId="0" applyNumberFormat="0" applyProtection="0">
      <alignment horizontal="left" vertical="center" indent="1"/>
    </xf>
    <xf numFmtId="4" fontId="72" fillId="69" borderId="0" applyNumberFormat="0" applyProtection="0">
      <alignment horizontal="left" vertical="center" indent="1"/>
    </xf>
    <xf numFmtId="4" fontId="72" fillId="69" borderId="0" applyNumberFormat="0" applyProtection="0">
      <alignment horizontal="left" vertical="center" indent="1"/>
    </xf>
    <xf numFmtId="4" fontId="72" fillId="69" borderId="0" applyNumberFormat="0" applyProtection="0">
      <alignment horizontal="left" vertical="center" indent="1"/>
    </xf>
    <xf numFmtId="4" fontId="72" fillId="69" borderId="0" applyNumberFormat="0" applyProtection="0">
      <alignment horizontal="left" vertical="center" indent="1"/>
    </xf>
    <xf numFmtId="4" fontId="72" fillId="69" borderId="0" applyNumberFormat="0" applyProtection="0">
      <alignment horizontal="left" vertical="center" indent="1"/>
    </xf>
    <xf numFmtId="4" fontId="72" fillId="69" borderId="0" applyNumberFormat="0" applyProtection="0">
      <alignment horizontal="left" vertical="center" indent="1"/>
    </xf>
    <xf numFmtId="4" fontId="72" fillId="69" borderId="0"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22" borderId="146" applyNumberFormat="0" applyProtection="0">
      <alignment horizontal="left" vertical="center" indent="1"/>
    </xf>
    <xf numFmtId="0" fontId="10" fillId="0"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69" borderId="146" applyNumberFormat="0" applyProtection="0">
      <alignment horizontal="left" vertical="center" indent="1"/>
    </xf>
    <xf numFmtId="0" fontId="10" fillId="0"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15" borderId="146" applyNumberFormat="0" applyProtection="0">
      <alignment horizontal="left" vertical="center" indent="1"/>
    </xf>
    <xf numFmtId="0" fontId="10" fillId="0"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202" fillId="72" borderId="146" applyNumberFormat="0" applyProtection="0">
      <alignment horizontal="left" vertical="center" indent="1"/>
    </xf>
    <xf numFmtId="0" fontId="202"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4" fontId="72" fillId="0" borderId="146" applyNumberFormat="0" applyProtection="0">
      <alignment horizontal="right" vertical="center"/>
    </xf>
    <xf numFmtId="4" fontId="72" fillId="0" borderId="146" applyNumberFormat="0" applyProtection="0">
      <alignment horizontal="right" vertical="center"/>
    </xf>
    <xf numFmtId="4" fontId="72" fillId="0" borderId="146" applyNumberFormat="0" applyProtection="0">
      <alignment horizontal="right" vertical="center"/>
    </xf>
    <xf numFmtId="4" fontId="72" fillId="0" borderId="146" applyNumberFormat="0" applyProtection="0">
      <alignment horizontal="right" vertical="center"/>
    </xf>
    <xf numFmtId="4" fontId="72" fillId="0" borderId="146" applyNumberFormat="0" applyProtection="0">
      <alignment horizontal="right" vertical="center"/>
    </xf>
    <xf numFmtId="4" fontId="72" fillId="0" borderId="146" applyNumberFormat="0" applyProtection="0">
      <alignment horizontal="right" vertical="center"/>
    </xf>
    <xf numFmtId="4" fontId="16" fillId="0" borderId="177" applyNumberFormat="0" applyProtection="0">
      <alignment horizontal="right" vertical="center"/>
    </xf>
    <xf numFmtId="4" fontId="10" fillId="0" borderId="142" applyNumberFormat="0" applyProtection="0">
      <alignment horizontal="right" vertical="center"/>
    </xf>
    <xf numFmtId="4" fontId="72" fillId="0" borderId="146" applyNumberFormat="0" applyProtection="0">
      <alignment horizontal="right" vertical="center"/>
    </xf>
    <xf numFmtId="4" fontId="72" fillId="0" borderId="146" applyNumberFormat="0" applyProtection="0">
      <alignment horizontal="left" vertical="center" indent="1"/>
    </xf>
    <xf numFmtId="4" fontId="72" fillId="0" borderId="146" applyNumberFormat="0" applyProtection="0">
      <alignment horizontal="left" vertical="center" indent="1"/>
    </xf>
    <xf numFmtId="4" fontId="72" fillId="0" borderId="146" applyNumberFormat="0" applyProtection="0">
      <alignment horizontal="left" vertical="center" indent="1"/>
    </xf>
    <xf numFmtId="4" fontId="72" fillId="0" borderId="146" applyNumberFormat="0" applyProtection="0">
      <alignment horizontal="left" vertical="center" indent="1"/>
    </xf>
    <xf numFmtId="4" fontId="72" fillId="0" borderId="146" applyNumberFormat="0" applyProtection="0">
      <alignment horizontal="left" vertical="center" indent="1"/>
    </xf>
    <xf numFmtId="4" fontId="72" fillId="0" borderId="146" applyNumberFormat="0" applyProtection="0">
      <alignment horizontal="left" vertical="center" indent="1"/>
    </xf>
    <xf numFmtId="4" fontId="10" fillId="45" borderId="0" applyNumberFormat="0" applyProtection="0">
      <alignment horizontal="left" vertical="center"/>
    </xf>
    <xf numFmtId="4" fontId="72" fillId="0" borderId="146"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4" fontId="153" fillId="73" borderId="0" applyNumberFormat="0" applyProtection="0">
      <alignment horizontal="left" vertical="center" indent="1"/>
    </xf>
    <xf numFmtId="0" fontId="27" fillId="10" borderId="0" applyNumberFormat="0" applyBorder="0" applyAlignment="0" applyProtection="0"/>
    <xf numFmtId="0" fontId="30" fillId="14" borderId="139" applyNumberFormat="0" applyAlignment="0" applyProtection="0"/>
    <xf numFmtId="49" fontId="10" fillId="0" borderId="0" applyFont="0" applyFill="0" applyBorder="0" applyAlignment="0" applyProtection="0"/>
    <xf numFmtId="0" fontId="142" fillId="0" borderId="0" applyNumberFormat="0" applyFont="0" applyFill="0" applyBorder="0" applyProtection="0">
      <alignment horizontal="center" wrapText="1"/>
    </xf>
    <xf numFmtId="0" fontId="35" fillId="0" borderId="0" applyNumberFormat="0" applyFill="0" applyBorder="0" applyAlignment="0" applyProtection="0"/>
    <xf numFmtId="40" fontId="203"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9" fillId="0" borderId="0" applyNumberFormat="0" applyFill="0" applyBorder="0" applyAlignment="0" applyProtection="0"/>
    <xf numFmtId="0" fontId="88" fillId="0" borderId="13" applyNumberFormat="0" applyFill="0" applyAlignment="0" applyProtection="0"/>
    <xf numFmtId="0" fontId="89" fillId="0" borderId="15" applyNumberFormat="0" applyFill="0" applyAlignment="0" applyProtection="0"/>
    <xf numFmtId="0" fontId="90" fillId="0" borderId="16" applyNumberFormat="0" applyFill="0" applyAlignment="0" applyProtection="0"/>
    <xf numFmtId="0" fontId="90" fillId="0" borderId="0" applyNumberFormat="0" applyFill="0" applyBorder="0" applyAlignment="0" applyProtection="0"/>
    <xf numFmtId="0" fontId="36" fillId="0" borderId="134" applyNumberFormat="0" applyFill="0" applyAlignment="0" applyProtection="0"/>
    <xf numFmtId="0" fontId="36" fillId="0" borderId="134" applyNumberFormat="0" applyFill="0" applyAlignment="0" applyProtection="0"/>
    <xf numFmtId="0" fontId="36" fillId="0" borderId="134" applyNumberFormat="0" applyFill="0" applyAlignment="0" applyProtection="0"/>
    <xf numFmtId="0" fontId="36" fillId="0" borderId="134" applyNumberFormat="0" applyFill="0" applyAlignment="0" applyProtection="0"/>
    <xf numFmtId="0" fontId="36" fillId="0" borderId="134" applyNumberFormat="0" applyFill="0" applyAlignment="0" applyProtection="0"/>
    <xf numFmtId="0" fontId="36" fillId="0" borderId="134" applyNumberFormat="0" applyFill="0" applyAlignment="0" applyProtection="0"/>
    <xf numFmtId="0" fontId="36" fillId="0" borderId="134" applyNumberFormat="0" applyFill="0" applyAlignment="0" applyProtection="0"/>
    <xf numFmtId="0" fontId="36" fillId="0" borderId="134" applyNumberFormat="0" applyFill="0" applyAlignment="0" applyProtection="0"/>
    <xf numFmtId="0" fontId="36" fillId="0" borderId="134" applyNumberFormat="0" applyFill="0" applyAlignment="0" applyProtection="0"/>
    <xf numFmtId="0" fontId="36" fillId="0" borderId="134" applyNumberFormat="0" applyFill="0" applyAlignment="0" applyProtection="0"/>
    <xf numFmtId="0" fontId="36" fillId="0" borderId="140" applyNumberFormat="0" applyFill="0" applyAlignment="0" applyProtection="0"/>
    <xf numFmtId="0" fontId="36" fillId="0" borderId="134" applyNumberFormat="0" applyFill="0" applyAlignment="0" applyProtection="0"/>
    <xf numFmtId="0" fontId="36" fillId="0" borderId="134" applyNumberFormat="0" applyFill="0" applyAlignment="0" applyProtection="0"/>
    <xf numFmtId="0" fontId="36" fillId="0" borderId="140" applyNumberFormat="0" applyFill="0" applyAlignment="0" applyProtection="0"/>
    <xf numFmtId="0" fontId="36" fillId="0" borderId="134" applyNumberFormat="0" applyFill="0" applyAlignment="0" applyProtection="0"/>
    <xf numFmtId="0" fontId="36" fillId="0" borderId="134" applyNumberFormat="0" applyFill="0" applyAlignment="0" applyProtection="0"/>
    <xf numFmtId="0" fontId="183" fillId="0" borderId="161" applyNumberFormat="0" applyFill="0" applyAlignment="0" applyProtection="0"/>
    <xf numFmtId="0" fontId="36" fillId="0" borderId="134" applyNumberFormat="0" applyFill="0" applyAlignment="0" applyProtection="0"/>
    <xf numFmtId="0" fontId="36" fillId="0" borderId="134" applyNumberFormat="0" applyFill="0" applyAlignment="0" applyProtection="0"/>
    <xf numFmtId="0" fontId="36" fillId="0" borderId="134" applyNumberFormat="0" applyFill="0" applyAlignment="0" applyProtection="0"/>
    <xf numFmtId="0" fontId="36" fillId="0" borderId="134" applyNumberFormat="0" applyFill="0" applyAlignment="0" applyProtection="0"/>
    <xf numFmtId="0" fontId="36" fillId="0" borderId="134" applyNumberFormat="0" applyFill="0" applyAlignment="0" applyProtection="0"/>
    <xf numFmtId="37" fontId="16" fillId="38" borderId="0" applyNumberFormat="0" applyBorder="0" applyAlignment="0" applyProtection="0"/>
    <xf numFmtId="0" fontId="33" fillId="12" borderId="6"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8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3" borderId="0" applyNumberFormat="0" applyBorder="0" applyAlignment="0" applyProtection="0"/>
    <xf numFmtId="0" fontId="1" fillId="86" borderId="0" applyNumberFormat="0" applyBorder="0" applyAlignment="0" applyProtection="0"/>
    <xf numFmtId="0" fontId="1" fillId="89"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90" borderId="0" applyNumberFormat="0" applyBorder="0" applyAlignment="0" applyProtection="0"/>
    <xf numFmtId="0" fontId="68" fillId="0" borderId="0"/>
    <xf numFmtId="0" fontId="68" fillId="0" borderId="0"/>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269" fontId="10" fillId="0" borderId="0">
      <alignment horizontal="left" wrapText="1"/>
    </xf>
    <xf numFmtId="269" fontId="10" fillId="0" borderId="0">
      <alignment horizontal="left" wrapText="1"/>
    </xf>
    <xf numFmtId="0" fontId="72" fillId="69"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37" fillId="105" borderId="0" applyNumberFormat="0" applyBorder="0" applyAlignment="0" applyProtection="0"/>
    <xf numFmtId="0" fontId="37" fillId="24"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6" borderId="0" applyNumberFormat="0" applyBorder="0" applyAlignment="0" applyProtection="0"/>
    <xf numFmtId="0" fontId="37" fillId="25"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61" borderId="0" applyNumberFormat="0" applyBorder="0" applyAlignment="0" applyProtection="0"/>
    <xf numFmtId="0" fontId="37" fillId="27"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107" borderId="0" applyNumberFormat="0" applyBorder="0" applyAlignment="0" applyProtection="0"/>
    <xf numFmtId="0" fontId="37" fillId="21" borderId="0" applyNumberFormat="0" applyBorder="0" applyAlignment="0" applyProtection="0"/>
    <xf numFmtId="0" fontId="37" fillId="107" borderId="0" applyNumberFormat="0" applyBorder="0" applyAlignment="0" applyProtection="0"/>
    <xf numFmtId="0" fontId="37" fillId="107" borderId="0" applyNumberFormat="0" applyBorder="0" applyAlignment="0" applyProtection="0"/>
    <xf numFmtId="0" fontId="37" fillId="108" borderId="0" applyNumberFormat="0" applyBorder="0" applyAlignment="0" applyProtection="0"/>
    <xf numFmtId="0" fontId="37" fillId="18" borderId="0" applyNumberFormat="0" applyBorder="0" applyAlignment="0" applyProtection="0"/>
    <xf numFmtId="0" fontId="37" fillId="108" borderId="0" applyNumberFormat="0" applyBorder="0" applyAlignment="0" applyProtection="0"/>
    <xf numFmtId="0" fontId="37" fillId="108" borderId="0" applyNumberFormat="0" applyBorder="0" applyAlignment="0" applyProtection="0"/>
    <xf numFmtId="0" fontId="37" fillId="109" borderId="0" applyNumberFormat="0" applyBorder="0" applyAlignment="0" applyProtection="0"/>
    <xf numFmtId="0" fontId="37" fillId="2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263" fontId="14" fillId="31" borderId="3">
      <alignment horizontal="center" vertical="center"/>
    </xf>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209" fillId="112" borderId="0"/>
    <xf numFmtId="252" fontId="10" fillId="0" borderId="0"/>
    <xf numFmtId="252" fontId="10" fillId="0" borderId="0"/>
    <xf numFmtId="252" fontId="10" fillId="0" borderId="0"/>
    <xf numFmtId="252" fontId="10" fillId="0" borderId="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33" fillId="61" borderId="6" applyNumberFormat="0" applyAlignment="0" applyProtection="0"/>
    <xf numFmtId="0" fontId="33" fillId="61" borderId="6" applyNumberFormat="0" applyAlignment="0" applyProtection="0"/>
    <xf numFmtId="0" fontId="33" fillId="61" borderId="6" applyNumberFormat="0" applyAlignment="0" applyProtection="0"/>
    <xf numFmtId="0" fontId="210" fillId="39" borderId="178">
      <alignment horizontal="center" wrapText="1"/>
    </xf>
    <xf numFmtId="270" fontId="211" fillId="0" borderId="0">
      <alignment horizontal="left"/>
    </xf>
    <xf numFmtId="43" fontId="10" fillId="0" borderId="0" applyFont="0" applyFill="0" applyBorder="0" applyAlignment="0" applyProtection="0"/>
    <xf numFmtId="43" fontId="68" fillId="0" borderId="0" applyFont="0" applyFill="0" applyBorder="0" applyAlignment="0" applyProtection="0"/>
    <xf numFmtId="43" fontId="10" fillId="0" borderId="0" applyFont="0" applyFill="0" applyBorder="0" applyAlignment="0" applyProtection="0"/>
    <xf numFmtId="247" fontId="10" fillId="0" borderId="0" applyFont="0" applyFill="0" applyBorder="0" applyAlignment="0" applyProtection="0"/>
    <xf numFmtId="43" fontId="10" fillId="0" borderId="0" applyFont="0" applyFill="0" applyBorder="0" applyAlignment="0" applyProtection="0"/>
    <xf numFmtId="43" fontId="68" fillId="0" borderId="0" applyFont="0" applyFill="0" applyBorder="0" applyAlignment="0" applyProtection="0"/>
    <xf numFmtId="247" fontId="10" fillId="0" borderId="0" applyFont="0" applyFill="0" applyBorder="0" applyAlignment="0" applyProtection="0"/>
    <xf numFmtId="245" fontId="147" fillId="0" borderId="0" applyFont="0" applyFill="0" applyBorder="0" applyAlignment="0" applyProtection="0"/>
    <xf numFmtId="245" fontId="147" fillId="0" borderId="0" applyFont="0" applyFill="0" applyBorder="0" applyAlignment="0" applyProtection="0"/>
    <xf numFmtId="245" fontId="38" fillId="0" borderId="0" applyFont="0" applyFill="0" applyBorder="0" applyAlignment="0" applyProtection="0"/>
    <xf numFmtId="43" fontId="145" fillId="0" borderId="0" applyFont="0" applyFill="0" applyBorder="0" applyAlignment="0" applyProtection="0"/>
    <xf numFmtId="43" fontId="10"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38" fillId="0" borderId="0" applyFont="0" applyFill="0" applyBorder="0" applyAlignment="0" applyProtection="0"/>
    <xf numFmtId="245" fontId="147"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245" fontId="14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0" fillId="0" borderId="0" applyFont="0" applyFill="0" applyBorder="0" applyAlignment="0" applyProtection="0"/>
    <xf numFmtId="246" fontId="147" fillId="0" borderId="0" applyFont="0" applyFill="0" applyBorder="0" applyAlignment="0" applyProtection="0"/>
    <xf numFmtId="246" fontId="147" fillId="0" borderId="0" applyFont="0" applyFill="0" applyBorder="0" applyAlignment="0" applyProtection="0"/>
    <xf numFmtId="203" fontId="10" fillId="0" borderId="0" applyFont="0" applyFill="0" applyBorder="0" applyAlignment="0" applyProtection="0"/>
    <xf numFmtId="43" fontId="10" fillId="0" borderId="0" applyFont="0" applyFill="0" applyBorder="0" applyAlignment="0" applyProtection="0"/>
    <xf numFmtId="20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43" fontId="10" fillId="0" borderId="0" applyFont="0" applyFill="0" applyBorder="0" applyAlignment="0" applyProtection="0"/>
    <xf numFmtId="0" fontId="74" fillId="0" borderId="0" applyFont="0" applyFill="0" applyBorder="0" applyAlignment="0" applyProtection="0">
      <alignment horizontal="right"/>
    </xf>
    <xf numFmtId="245" fontId="147"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246" fontId="147" fillId="0" borderId="0" applyFont="0" applyFill="0" applyBorder="0" applyAlignment="0" applyProtection="0"/>
    <xf numFmtId="246" fontId="147" fillId="0" borderId="0" applyFont="0" applyFill="0" applyBorder="0" applyAlignment="0" applyProtection="0"/>
    <xf numFmtId="245" fontId="194" fillId="0" borderId="0" applyFont="0" applyFill="0" applyBorder="0" applyAlignment="0" applyProtection="0"/>
    <xf numFmtId="43" fontId="10" fillId="0" borderId="0" applyFont="0" applyFill="0" applyBorder="0" applyAlignment="0" applyProtection="0"/>
    <xf numFmtId="43" fontId="145" fillId="0" borderId="0" applyFont="0" applyFill="0" applyBorder="0" applyAlignment="0" applyProtection="0"/>
    <xf numFmtId="264" fontId="11" fillId="0" borderId="0" applyFont="0" applyFill="0" applyBorder="0" applyAlignment="0" applyProtection="0"/>
    <xf numFmtId="20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145"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38" fontId="16" fillId="0" borderId="0">
      <alignment horizontal="right"/>
    </xf>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221" fontId="75" fillId="0" borderId="0">
      <protection locked="0"/>
    </xf>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271" fontId="10" fillId="0" borderId="0">
      <alignment horizontal="right"/>
    </xf>
    <xf numFmtId="271" fontId="10" fillId="0" borderId="0">
      <alignment horizontal="right"/>
    </xf>
    <xf numFmtId="271" fontId="10" fillId="0" borderId="0">
      <alignment horizontal="right"/>
    </xf>
    <xf numFmtId="271" fontId="10" fillId="0" borderId="0">
      <alignment horizontal="right"/>
    </xf>
    <xf numFmtId="271" fontId="10" fillId="0" borderId="0">
      <alignment horizontal="right"/>
    </xf>
    <xf numFmtId="271" fontId="10" fillId="0" borderId="0">
      <alignment horizontal="right"/>
    </xf>
    <xf numFmtId="271" fontId="10" fillId="0" borderId="0">
      <alignment horizontal="right"/>
    </xf>
    <xf numFmtId="271" fontId="10" fillId="0" borderId="0">
      <alignment horizontal="right"/>
    </xf>
    <xf numFmtId="271" fontId="10" fillId="0" borderId="0">
      <alignment horizontal="right"/>
    </xf>
    <xf numFmtId="271" fontId="10" fillId="0" borderId="0">
      <alignment horizontal="right"/>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66" fontId="10" fillId="0" borderId="0" applyFont="0" applyFill="0" applyBorder="0" applyAlignment="0" applyProtection="0"/>
    <xf numFmtId="222" fontId="75" fillId="0" borderId="0">
      <protection locked="0"/>
    </xf>
    <xf numFmtId="266"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75" fillId="0" borderId="0">
      <protection locked="0"/>
    </xf>
    <xf numFmtId="0" fontId="10" fillId="0" borderId="0" applyFont="0" applyFill="0" applyBorder="0" applyAlignment="0" applyProtection="0"/>
    <xf numFmtId="0" fontId="10" fillId="0" borderId="0" applyFont="0" applyFill="0" applyBorder="0" applyAlignment="0" applyProtection="0"/>
    <xf numFmtId="6" fontId="81" fillId="0" borderId="0">
      <protection locked="0"/>
    </xf>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2" fontId="10" fillId="0" borderId="0" applyFont="0" applyFill="0" applyBorder="0" applyAlignment="0" applyProtection="0"/>
    <xf numFmtId="267" fontId="75" fillId="0" borderId="0">
      <protection locked="0"/>
    </xf>
    <xf numFmtId="2" fontId="10" fillId="0" borderId="0" applyFont="0" applyFill="0" applyBorder="0" applyAlignment="0" applyProtection="0"/>
    <xf numFmtId="224" fontId="10" fillId="0" borderId="0">
      <protection locked="0"/>
    </xf>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25" fontId="25" fillId="0" borderId="0">
      <alignment vertical="center"/>
    </xf>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0" fillId="0" borderId="0">
      <protection locked="0"/>
    </xf>
    <xf numFmtId="0" fontId="10" fillId="0" borderId="0">
      <protection locked="0"/>
    </xf>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29" fillId="5" borderId="137" applyNumberFormat="0" applyAlignment="0" applyProtection="0"/>
    <xf numFmtId="0" fontId="200" fillId="0" borderId="176" applyNumberFormat="0" applyFill="0" applyAlignment="0" applyProtection="0"/>
    <xf numFmtId="0" fontId="200" fillId="0" borderId="176" applyNumberFormat="0" applyFill="0" applyAlignment="0" applyProtection="0"/>
    <xf numFmtId="0" fontId="200" fillId="0" borderId="176" applyNumberFormat="0" applyFill="0" applyAlignment="0" applyProtection="0"/>
    <xf numFmtId="272" fontId="10" fillId="0" borderId="0" applyFont="0" applyFill="0" applyBorder="0" applyAlignment="0" applyProtection="0"/>
    <xf numFmtId="273" fontId="10" fillId="0" borderId="0" applyFont="0" applyFill="0" applyBorder="0" applyAlignment="0" applyProtection="0"/>
    <xf numFmtId="274" fontId="10" fillId="0" borderId="0">
      <alignment horizontal="right"/>
    </xf>
    <xf numFmtId="274" fontId="10" fillId="0" borderId="0">
      <alignment horizontal="right"/>
    </xf>
    <xf numFmtId="274" fontId="10" fillId="0" borderId="0">
      <alignment horizontal="right"/>
    </xf>
    <xf numFmtId="274" fontId="10" fillId="0" borderId="0">
      <alignment horizontal="right"/>
    </xf>
    <xf numFmtId="274" fontId="10" fillId="0" borderId="0">
      <alignment horizontal="right"/>
    </xf>
    <xf numFmtId="274" fontId="10" fillId="0" borderId="0">
      <alignment horizontal="right"/>
    </xf>
    <xf numFmtId="274" fontId="10" fillId="0" borderId="0">
      <alignment horizontal="right"/>
    </xf>
    <xf numFmtId="274" fontId="10" fillId="0" borderId="0">
      <alignment horizontal="right"/>
    </xf>
    <xf numFmtId="274" fontId="10" fillId="0" borderId="0">
      <alignment horizontal="right"/>
    </xf>
    <xf numFmtId="274" fontId="10" fillId="0" borderId="0">
      <alignment horizontal="right"/>
    </xf>
    <xf numFmtId="275" fontId="10" fillId="0" borderId="0">
      <alignment horizontal="right"/>
    </xf>
    <xf numFmtId="275" fontId="10" fillId="0" borderId="0">
      <alignment horizontal="right"/>
    </xf>
    <xf numFmtId="275" fontId="10" fillId="0" borderId="0">
      <alignment horizontal="right"/>
    </xf>
    <xf numFmtId="275" fontId="10" fillId="0" borderId="0">
      <alignment horizontal="right"/>
    </xf>
    <xf numFmtId="275" fontId="10" fillId="0" borderId="0">
      <alignment horizontal="right"/>
    </xf>
    <xf numFmtId="275" fontId="10" fillId="0" borderId="0">
      <alignment horizontal="right"/>
    </xf>
    <xf numFmtId="275" fontId="10" fillId="0" borderId="0">
      <alignment horizontal="right"/>
    </xf>
    <xf numFmtId="275" fontId="10" fillId="0" borderId="0">
      <alignment horizontal="right"/>
    </xf>
    <xf numFmtId="275" fontId="10" fillId="0" borderId="0">
      <alignment horizontal="right"/>
    </xf>
    <xf numFmtId="275" fontId="10" fillId="0" borderId="0">
      <alignment horizontal="right"/>
    </xf>
    <xf numFmtId="0" fontId="28" fillId="65" borderId="0" applyNumberFormat="0" applyBorder="0" applyAlignment="0" applyProtection="0"/>
    <xf numFmtId="0" fontId="175" fillId="94"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268" fontId="201" fillId="0" borderId="0"/>
    <xf numFmtId="276" fontId="65" fillId="0" borderId="31" applyFont="0" applyFill="0" applyBorder="0" applyAlignment="0" applyProtection="0"/>
    <xf numFmtId="0" fontId="143" fillId="0" borderId="0"/>
    <xf numFmtId="0" fontId="205" fillId="0" borderId="0"/>
    <xf numFmtId="0" fontId="3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5" fillId="0" borderId="0"/>
    <xf numFmtId="0" fontId="147" fillId="0" borderId="0"/>
    <xf numFmtId="0" fontId="147"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3" fillId="0" borderId="0"/>
    <xf numFmtId="0" fontId="143" fillId="0" borderId="0"/>
    <xf numFmtId="0" fontId="143" fillId="0" borderId="0"/>
    <xf numFmtId="0" fontId="143" fillId="0" borderId="0"/>
    <xf numFmtId="0" fontId="10" fillId="0" borderId="0"/>
    <xf numFmtId="0" fontId="10" fillId="0" borderId="0"/>
    <xf numFmtId="0" fontId="10" fillId="0" borderId="0"/>
    <xf numFmtId="0" fontId="145" fillId="0" borderId="0"/>
    <xf numFmtId="0" fontId="145"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3"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3"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xf numFmtId="0" fontId="145" fillId="0" borderId="0"/>
    <xf numFmtId="0" fontId="145" fillId="0" borderId="0"/>
    <xf numFmtId="0" fontId="145"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0" fillId="0" borderId="0"/>
    <xf numFmtId="0" fontId="10" fillId="0" borderId="0"/>
    <xf numFmtId="0" fontId="145" fillId="0" borderId="0"/>
    <xf numFmtId="0" fontId="145" fillId="0" borderId="0"/>
    <xf numFmtId="0" fontId="147" fillId="0" borderId="0"/>
    <xf numFmtId="0" fontId="147" fillId="0" borderId="0"/>
    <xf numFmtId="0" fontId="147" fillId="0" borderId="0"/>
    <xf numFmtId="0" fontId="147" fillId="0" borderId="0"/>
    <xf numFmtId="0" fontId="147" fillId="0" borderId="0"/>
    <xf numFmtId="0" fontId="10" fillId="0" borderId="0"/>
    <xf numFmtId="0" fontId="10" fillId="0" borderId="0"/>
    <xf numFmtId="0" fontId="143" fillId="0" borderId="0"/>
    <xf numFmtId="0" fontId="143" fillId="0" borderId="0"/>
    <xf numFmtId="0" fontId="143" fillId="0" borderId="0"/>
    <xf numFmtId="0" fontId="143" fillId="0" borderId="0"/>
    <xf numFmtId="0" fontId="1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5"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7" fillId="0" borderId="0"/>
    <xf numFmtId="0" fontId="147" fillId="0" borderId="0"/>
    <xf numFmtId="0" fontId="147" fillId="0" borderId="0"/>
    <xf numFmtId="0" fontId="10" fillId="0" borderId="0">
      <alignment vertical="top"/>
    </xf>
    <xf numFmtId="0" fontId="147"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3" fillId="0" borderId="0"/>
    <xf numFmtId="0" fontId="143" fillId="0" borderId="0"/>
    <xf numFmtId="0" fontId="143" fillId="0" borderId="0"/>
    <xf numFmtId="0" fontId="143" fillId="0" borderId="0"/>
    <xf numFmtId="0" fontId="1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3"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3" fillId="0" borderId="0"/>
    <xf numFmtId="0" fontId="143" fillId="0" borderId="0"/>
    <xf numFmtId="0" fontId="143" fillId="0" borderId="0"/>
    <xf numFmtId="0" fontId="143" fillId="0" borderId="0"/>
    <xf numFmtId="0" fontId="1" fillId="0" borderId="0"/>
    <xf numFmtId="0" fontId="10" fillId="0" borderId="0"/>
    <xf numFmtId="0" fontId="10" fillId="0" borderId="0"/>
    <xf numFmtId="0" fontId="10" fillId="0" borderId="0"/>
    <xf numFmtId="0" fontId="143" fillId="0" borderId="0"/>
    <xf numFmtId="0" fontId="1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3"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3"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6" fillId="0" borderId="0"/>
    <xf numFmtId="0" fontId="10" fillId="0" borderId="0">
      <alignment wrapText="1"/>
    </xf>
    <xf numFmtId="0" fontId="38" fillId="0" borderId="0"/>
    <xf numFmtId="0" fontId="10" fillId="0" borderId="0"/>
    <xf numFmtId="0" fontId="10" fillId="0" borderId="0"/>
    <xf numFmtId="0" fontId="10" fillId="0" borderId="0"/>
    <xf numFmtId="0" fontId="10" fillId="0" borderId="0"/>
    <xf numFmtId="0" fontId="11" fillId="0" borderId="0"/>
    <xf numFmtId="0" fontId="10" fillId="0" borderId="0">
      <alignment wrapText="1"/>
    </xf>
    <xf numFmtId="0" fontId="10" fillId="0" borderId="0">
      <alignment wrapText="1"/>
    </xf>
    <xf numFmtId="0" fontId="20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3"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 fillId="0" borderId="0"/>
    <xf numFmtId="0" fontId="38" fillId="0" borderId="0"/>
    <xf numFmtId="0" fontId="10" fillId="0" borderId="0"/>
    <xf numFmtId="0" fontId="1" fillId="0" borderId="0"/>
    <xf numFmtId="0" fontId="206" fillId="0" borderId="0"/>
    <xf numFmtId="0" fontId="3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4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43" fillId="0" borderId="0"/>
    <xf numFmtId="0" fontId="10" fillId="0" borderId="0">
      <alignment wrapText="1"/>
    </xf>
    <xf numFmtId="0" fontId="3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20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8" fillId="0" borderId="0"/>
    <xf numFmtId="0" fontId="10" fillId="0" borderId="0"/>
    <xf numFmtId="0" fontId="1" fillId="0" borderId="0"/>
    <xf numFmtId="0" fontId="38" fillId="0" borderId="0"/>
    <xf numFmtId="0" fontId="10" fillId="0" borderId="0"/>
    <xf numFmtId="0" fontId="10" fillId="0" borderId="0"/>
    <xf numFmtId="0" fontId="10" fillId="0" borderId="0"/>
    <xf numFmtId="0" fontId="10" fillId="0" borderId="0"/>
    <xf numFmtId="0" fontId="68" fillId="0" borderId="0"/>
    <xf numFmtId="0" fontId="145" fillId="0" borderId="0"/>
    <xf numFmtId="0" fontId="68"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68" fillId="0" borderId="0"/>
    <xf numFmtId="0" fontId="10" fillId="0" borderId="0"/>
    <xf numFmtId="0" fontId="147" fillId="0" borderId="0"/>
    <xf numFmtId="0" fontId="147" fillId="0" borderId="0"/>
    <xf numFmtId="0" fontId="1" fillId="0" borderId="0"/>
    <xf numFmtId="0" fontId="38" fillId="0" borderId="0"/>
    <xf numFmtId="0" fontId="10" fillId="0" borderId="0"/>
    <xf numFmtId="0" fontId="10"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68" fillId="0" borderId="0"/>
    <xf numFmtId="0" fontId="10" fillId="0" borderId="0"/>
    <xf numFmtId="0" fontId="38" fillId="0" borderId="0"/>
    <xf numFmtId="0" fontId="10" fillId="0" borderId="0"/>
    <xf numFmtId="0" fontId="10" fillId="0" borderId="0"/>
    <xf numFmtId="0" fontId="10" fillId="0" borderId="0"/>
    <xf numFmtId="0" fontId="10" fillId="0" borderId="0"/>
    <xf numFmtId="0" fontId="10"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7" fillId="0" borderId="0"/>
    <xf numFmtId="0" fontId="147" fillId="0" borderId="0"/>
    <xf numFmtId="0" fontId="1" fillId="0" borderId="0"/>
    <xf numFmtId="0" fontId="38" fillId="0" borderId="0"/>
    <xf numFmtId="0" fontId="10" fillId="0" borderId="0"/>
    <xf numFmtId="0" fontId="10" fillId="0" borderId="0"/>
    <xf numFmtId="0" fontId="10" fillId="0" borderId="0"/>
    <xf numFmtId="0" fontId="10" fillId="0" borderId="0"/>
    <xf numFmtId="0" fontId="145" fillId="0" borderId="0"/>
    <xf numFmtId="0" fontId="145" fillId="0" borderId="0"/>
    <xf numFmtId="0" fontId="145"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45" fillId="9" borderId="138" applyNumberFormat="0" applyFont="0" applyAlignment="0" applyProtection="0"/>
    <xf numFmtId="0" fontId="30" fillId="110" borderId="139" applyNumberFormat="0" applyAlignment="0" applyProtection="0"/>
    <xf numFmtId="0" fontId="30" fillId="110" borderId="139" applyNumberFormat="0" applyAlignment="0" applyProtection="0"/>
    <xf numFmtId="0" fontId="30" fillId="110" borderId="139" applyNumberFormat="0" applyAlignment="0" applyProtection="0"/>
    <xf numFmtId="40" fontId="212" fillId="54" borderId="0">
      <alignment horizontal="right"/>
    </xf>
    <xf numFmtId="0" fontId="213" fillId="54" borderId="0">
      <alignment horizontal="right"/>
    </xf>
    <xf numFmtId="0" fontId="214" fillId="54" borderId="44"/>
    <xf numFmtId="0" fontId="214" fillId="0" borderId="0" applyBorder="0">
      <alignment horizontal="centerContinuous"/>
    </xf>
    <xf numFmtId="0" fontId="215" fillId="0" borderId="0" applyBorder="0">
      <alignment horizontal="centerContinuous"/>
    </xf>
    <xf numFmtId="9" fontId="68" fillId="0" borderId="0" applyFont="0" applyFill="0" applyBorder="0" applyAlignment="0" applyProtection="0"/>
    <xf numFmtId="9" fontId="11" fillId="0" borderId="0" applyFont="0" applyFill="0" applyBorder="0" applyAlignment="0" applyProtection="0"/>
    <xf numFmtId="9" fontId="68" fillId="0" borderId="0" applyFont="0" applyFill="0" applyBorder="0" applyAlignment="0" applyProtection="0"/>
    <xf numFmtId="9" fontId="10"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38"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38" fillId="0" borderId="0" applyFont="0" applyFill="0" applyBorder="0" applyAlignment="0" applyProtection="0"/>
    <xf numFmtId="10" fontId="11" fillId="0" borderId="0" applyFill="0" applyBorder="0" applyProtection="0">
      <alignment horizontal="center"/>
    </xf>
    <xf numFmtId="9" fontId="10" fillId="0" borderId="0" applyFont="0" applyFill="0" applyBorder="0" applyAlignment="0" applyProtection="0"/>
    <xf numFmtId="9" fontId="10" fillId="0" borderId="0" applyFont="0" applyFill="0" applyBorder="0" applyAlignment="0" applyProtection="0"/>
    <xf numFmtId="10" fontId="11" fillId="0" borderId="0" applyFill="0" applyBorder="0" applyProtection="0">
      <alignment horizontal="center"/>
    </xf>
    <xf numFmtId="9" fontId="10"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16"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0" fontId="10" fillId="0" borderId="0" applyFont="0" applyFill="0" applyBorder="0" applyAlignment="0" applyProtection="0"/>
    <xf numFmtId="0" fontId="189" fillId="0" borderId="0" applyNumberFormat="0" applyFont="0" applyFill="0" applyBorder="0" applyAlignment="0" applyProtection="0">
      <alignment horizontal="left"/>
    </xf>
    <xf numFmtId="15" fontId="189" fillId="0" borderId="0" applyFont="0" applyFill="0" applyBorder="0" applyAlignment="0" applyProtection="0"/>
    <xf numFmtId="4" fontId="189" fillId="0" borderId="0" applyFont="0" applyFill="0" applyBorder="0" applyAlignment="0" applyProtection="0"/>
    <xf numFmtId="0" fontId="193" fillId="0" borderId="8">
      <alignment horizontal="center"/>
    </xf>
    <xf numFmtId="3" fontId="189" fillId="0" borderId="0" applyFont="0" applyFill="0" applyBorder="0" applyAlignment="0" applyProtection="0"/>
    <xf numFmtId="0" fontId="189" fillId="111" borderId="0" applyNumberFormat="0" applyFont="0" applyBorder="0" applyAlignment="0" applyProtection="0"/>
    <xf numFmtId="4" fontId="100" fillId="0" borderId="146" applyNumberFormat="0" applyProtection="0">
      <alignment vertical="center"/>
    </xf>
    <xf numFmtId="4" fontId="100" fillId="0" borderId="146" applyNumberFormat="0" applyProtection="0">
      <alignment horizontal="left" vertical="center" indent="1"/>
    </xf>
    <xf numFmtId="4" fontId="100" fillId="0" borderId="0" applyNumberFormat="0" applyProtection="0">
      <alignment horizontal="left" vertical="center" indent="1"/>
    </xf>
    <xf numFmtId="4" fontId="72" fillId="0" borderId="146" applyNumberFormat="0" applyProtection="0">
      <alignment horizontal="right" vertical="center"/>
    </xf>
    <xf numFmtId="4" fontId="72" fillId="0" borderId="146" applyNumberFormat="0" applyProtection="0">
      <alignment horizontal="left" vertical="center" indent="1"/>
    </xf>
    <xf numFmtId="0" fontId="72" fillId="0" borderId="0">
      <alignment vertical="top"/>
    </xf>
    <xf numFmtId="0" fontId="154" fillId="0" borderId="0"/>
    <xf numFmtId="0" fontId="142" fillId="0" borderId="0" applyNumberFormat="0" applyFont="0" applyFill="0" applyBorder="0" applyProtection="0">
      <alignment horizontal="center" wrapText="1"/>
    </xf>
    <xf numFmtId="277" fontId="68" fillId="0" borderId="0"/>
    <xf numFmtId="0" fontId="26" fillId="0" borderId="0" applyNumberFormat="0" applyFill="0" applyBorder="0" applyAlignment="0" applyProtection="0"/>
    <xf numFmtId="0" fontId="36" fillId="0" borderId="134"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46" fontId="147" fillId="0" borderId="0" applyFont="0" applyFill="0" applyBorder="0" applyAlignment="0" applyProtection="0"/>
    <xf numFmtId="0" fontId="1" fillId="0" borderId="0"/>
    <xf numFmtId="246" fontId="147"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244" fontId="10" fillId="0" borderId="0" applyFont="0" applyFill="0" applyBorder="0" applyAlignment="0" applyProtection="0"/>
    <xf numFmtId="247" fontId="10" fillId="0" borderId="0" applyFont="0" applyFill="0" applyBorder="0" applyAlignment="0" applyProtection="0"/>
    <xf numFmtId="247" fontId="10" fillId="0" borderId="0" applyFont="0" applyFill="0" applyBorder="0" applyAlignment="0" applyProtection="0"/>
    <xf numFmtId="0" fontId="1" fillId="0" borderId="0"/>
    <xf numFmtId="0" fontId="1" fillId="55" borderId="49" applyNumberFormat="0" applyFont="0" applyAlignment="0" applyProtection="0"/>
    <xf numFmtId="0" fontId="1" fillId="55" borderId="49" applyNumberFormat="0" applyFont="0" applyAlignment="0" applyProtection="0"/>
    <xf numFmtId="0" fontId="11" fillId="0" borderId="0"/>
    <xf numFmtId="4" fontId="100" fillId="2" borderId="146" applyNumberFormat="0" applyProtection="0">
      <alignment vertical="center"/>
    </xf>
    <xf numFmtId="0" fontId="1" fillId="55" borderId="49" applyNumberFormat="0" applyFont="0" applyAlignment="0" applyProtection="0"/>
    <xf numFmtId="0" fontId="1" fillId="55" borderId="49" applyNumberFormat="0" applyFont="0" applyAlignment="0" applyProtection="0"/>
    <xf numFmtId="4" fontId="100" fillId="69" borderId="0" applyNumberFormat="0" applyProtection="0">
      <alignment horizontal="left" vertical="center" indent="1"/>
    </xf>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4" fontId="72" fillId="72" borderId="146" applyNumberFormat="0" applyProtection="0">
      <alignment horizontal="right" vertical="center"/>
    </xf>
    <xf numFmtId="4" fontId="152" fillId="72" borderId="146" applyNumberFormat="0" applyProtection="0">
      <alignment horizontal="right" vertical="center"/>
    </xf>
    <xf numFmtId="4" fontId="72" fillId="69" borderId="146" applyNumberFormat="0" applyProtection="0">
      <alignment horizontal="left" vertical="center" indent="1"/>
    </xf>
    <xf numFmtId="0" fontId="208" fillId="55" borderId="49" applyNumberFormat="0" applyFont="0" applyAlignment="0" applyProtection="0"/>
    <xf numFmtId="0" fontId="12" fillId="0" borderId="0" applyFill="0" applyBorder="0" applyProtection="0">
      <alignment horizontal="centerContinuous" wrapText="1"/>
    </xf>
    <xf numFmtId="43" fontId="145" fillId="0" borderId="0" applyFont="0" applyFill="0" applyBorder="0" applyAlignment="0" applyProtection="0"/>
    <xf numFmtId="43" fontId="145"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4" fontId="145" fillId="0" borderId="0" applyFont="0" applyFill="0" applyBorder="0" applyAlignment="0" applyProtection="0"/>
    <xf numFmtId="0" fontId="145" fillId="0" borderId="0"/>
    <xf numFmtId="9" fontId="1" fillId="0" borderId="0" applyFont="0" applyFill="0" applyBorder="0" applyAlignment="0" applyProtection="0"/>
    <xf numFmtId="9" fontId="1"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0" fontId="14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5" fillId="0" borderId="0" applyFont="0" applyFill="0" applyBorder="0" applyAlignment="0" applyProtection="0"/>
    <xf numFmtId="9" fontId="1" fillId="0" borderId="0" applyFont="0" applyFill="0" applyBorder="0" applyAlignment="0" applyProtection="0"/>
    <xf numFmtId="9" fontId="1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4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45" fillId="0" borderId="0"/>
    <xf numFmtId="9" fontId="1" fillId="0" borderId="0" applyFont="0" applyFill="0" applyBorder="0" applyAlignment="0" applyProtection="0"/>
    <xf numFmtId="43" fontId="145" fillId="0" borderId="0" applyFont="0" applyFill="0" applyBorder="0" applyAlignment="0" applyProtection="0"/>
    <xf numFmtId="0" fontId="145" fillId="0" borderId="0"/>
    <xf numFmtId="0" fontId="145" fillId="0" borderId="0"/>
    <xf numFmtId="0" fontId="147" fillId="0" borderId="0"/>
    <xf numFmtId="9" fontId="147" fillId="0" borderId="0" applyFont="0" applyFill="0" applyBorder="0" applyAlignment="0" applyProtection="0"/>
    <xf numFmtId="43" fontId="1" fillId="0" borderId="0" applyFont="0" applyFill="0" applyBorder="0" applyAlignment="0" applyProtection="0"/>
    <xf numFmtId="0" fontId="145" fillId="0" borderId="0"/>
    <xf numFmtId="0" fontId="10" fillId="0" borderId="0"/>
    <xf numFmtId="44" fontId="72" fillId="0" borderId="0" applyFont="0" applyFill="0" applyBorder="0" applyAlignment="0" applyProtection="0"/>
    <xf numFmtId="0" fontId="72" fillId="0" borderId="0"/>
    <xf numFmtId="0" fontId="10" fillId="0" borderId="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60" fillId="72" borderId="146" applyNumberFormat="0" applyProtection="0">
      <alignment horizontal="left" vertical="center" indent="1"/>
    </xf>
    <xf numFmtId="0" fontId="37" fillId="18" borderId="0" applyNumberFormat="0" applyBorder="0" applyAlignment="0" applyProtection="0"/>
    <xf numFmtId="0" fontId="37" fillId="18"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9" fillId="7" borderId="0" applyNumberFormat="0" applyBorder="0" applyAlignment="0" applyProtection="0"/>
    <xf numFmtId="0" fontId="69" fillId="7" borderId="0" applyNumberFormat="0" applyBorder="0" applyAlignment="0" applyProtection="0"/>
    <xf numFmtId="0" fontId="31" fillId="14" borderId="137" applyNumberFormat="0" applyAlignment="0" applyProtection="0"/>
    <xf numFmtId="0" fontId="31" fillId="14" borderId="137" applyNumberFormat="0" applyAlignment="0" applyProtection="0"/>
    <xf numFmtId="0" fontId="33" fillId="12" borderId="6" applyNumberFormat="0" applyAlignment="0" applyProtection="0"/>
    <xf numFmtId="0" fontId="33" fillId="12" borderId="6"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45" fontId="38" fillId="0" borderId="0" applyFont="0" applyFill="0" applyBorder="0" applyAlignment="0" applyProtection="0"/>
    <xf numFmtId="43" fontId="10" fillId="0" borderId="0" applyFont="0" applyFill="0" applyBorder="0" applyAlignment="0" applyProtection="0"/>
    <xf numFmtId="43" fontId="14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4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45" fillId="0" borderId="0" applyFont="0" applyFill="0" applyBorder="0" applyAlignment="0" applyProtection="0"/>
    <xf numFmtId="43" fontId="14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68"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0" fillId="0" borderId="0"/>
    <xf numFmtId="269" fontId="10" fillId="0" borderId="0">
      <alignment horizontal="left" wrapText="1"/>
    </xf>
    <xf numFmtId="43" fontId="10" fillId="0" borderId="0" applyFont="0" applyFill="0" applyBorder="0" applyAlignment="0" applyProtection="0"/>
    <xf numFmtId="0" fontId="1" fillId="0" borderId="0"/>
    <xf numFmtId="0" fontId="143" fillId="0" borderId="0"/>
    <xf numFmtId="0" fontId="10" fillId="0" borderId="0"/>
    <xf numFmtId="0" fontId="10" fillId="0" borderId="0"/>
    <xf numFmtId="9" fontId="10" fillId="0" borderId="0" applyFont="0" applyFill="0" applyBorder="0" applyAlignment="0" applyProtection="0"/>
    <xf numFmtId="277" fontId="68" fillId="0" borderId="0"/>
    <xf numFmtId="0" fontId="84" fillId="0" borderId="0"/>
    <xf numFmtId="9" fontId="10" fillId="0" borderId="0" applyFont="0" applyFill="0" applyBorder="0" applyAlignment="0" applyProtection="0"/>
    <xf numFmtId="0" fontId="10" fillId="0" borderId="0"/>
    <xf numFmtId="9" fontId="1" fillId="0" borderId="0" applyFont="0" applyFill="0" applyBorder="0" applyAlignment="0" applyProtection="0"/>
    <xf numFmtId="0" fontId="68" fillId="0" borderId="0"/>
    <xf numFmtId="43" fontId="10" fillId="0" borderId="0" applyFont="0" applyFill="0" applyBorder="0" applyAlignment="0" applyProtection="0"/>
    <xf numFmtId="0" fontId="37" fillId="25" borderId="0" applyNumberFormat="0" applyBorder="0" applyAlignment="0" applyProtection="0"/>
    <xf numFmtId="43" fontId="148" fillId="0" borderId="0" applyFont="0" applyFill="0" applyBorder="0" applyAlignment="0" applyProtection="0"/>
    <xf numFmtId="0" fontId="10" fillId="0" borderId="0"/>
    <xf numFmtId="0" fontId="10" fillId="0" borderId="0"/>
    <xf numFmtId="0" fontId="10" fillId="0" borderId="0"/>
    <xf numFmtId="0" fontId="10" fillId="0" borderId="0"/>
    <xf numFmtId="0" fontId="143" fillId="0" borderId="0"/>
    <xf numFmtId="0" fontId="10" fillId="0" borderId="0"/>
    <xf numFmtId="0" fontId="10" fillId="0" borderId="0"/>
    <xf numFmtId="44" fontId="10" fillId="0" borderId="0" applyFont="0" applyFill="0" applyBorder="0" applyAlignment="0" applyProtection="0"/>
    <xf numFmtId="203" fontId="10" fillId="0" borderId="0" applyFont="0" applyFill="0" applyBorder="0" applyAlignment="0" applyProtection="0"/>
    <xf numFmtId="43" fontId="10" fillId="0" borderId="0" applyFont="0" applyFill="0" applyBorder="0" applyAlignment="0" applyProtection="0"/>
    <xf numFmtId="0" fontId="174" fillId="93" borderId="0" applyNumberFormat="0" applyBorder="0" applyAlignment="0" applyProtection="0"/>
    <xf numFmtId="0" fontId="72" fillId="7" borderId="0" applyNumberFormat="0" applyBorder="0" applyAlignment="0" applyProtection="0"/>
    <xf numFmtId="0" fontId="72" fillId="69" borderId="0" applyNumberFormat="0" applyBorder="0" applyAlignment="0" applyProtection="0"/>
    <xf numFmtId="0" fontId="68" fillId="0" borderId="0"/>
    <xf numFmtId="44" fontId="10"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88" fillId="0" borderId="13" applyNumberFormat="0" applyFill="0" applyAlignment="0" applyProtection="0"/>
    <xf numFmtId="0" fontId="88" fillId="0" borderId="13" applyNumberFormat="0" applyFill="0" applyAlignment="0" applyProtection="0"/>
    <xf numFmtId="0" fontId="89" fillId="0" borderId="15" applyNumberFormat="0" applyFill="0" applyAlignment="0" applyProtection="0"/>
    <xf numFmtId="0" fontId="89" fillId="0" borderId="15" applyNumberFormat="0" applyFill="0" applyAlignment="0" applyProtection="0"/>
    <xf numFmtId="0" fontId="90" fillId="0" borderId="16" applyNumberFormat="0" applyFill="0" applyAlignment="0" applyProtection="0"/>
    <xf numFmtId="0" fontId="90" fillId="0" borderId="16"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29" fillId="5" borderId="137" applyNumberFormat="0" applyAlignment="0" applyProtection="0"/>
    <xf numFmtId="0" fontId="32" fillId="0" borderId="21" applyNumberFormat="0" applyFill="0" applyAlignment="0" applyProtection="0"/>
    <xf numFmtId="0" fontId="32" fillId="0" borderId="21" applyNumberFormat="0" applyFill="0" applyAlignment="0" applyProtection="0"/>
    <xf numFmtId="0" fontId="28" fillId="2" borderId="0" applyNumberFormat="0" applyBorder="0" applyAlignment="0" applyProtection="0"/>
    <xf numFmtId="0" fontId="28" fillId="2" borderId="0" applyNumberFormat="0" applyBorder="0" applyAlignment="0" applyProtection="0"/>
    <xf numFmtId="0" fontId="10" fillId="0" borderId="0"/>
    <xf numFmtId="0" fontId="1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8" fillId="0" borderId="0"/>
    <xf numFmtId="0" fontId="10" fillId="0" borderId="0"/>
    <xf numFmtId="0" fontId="6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5" fillId="9" borderId="138" applyNumberFormat="0" applyFont="0" applyAlignment="0" applyProtection="0"/>
    <xf numFmtId="0" fontId="145" fillId="9" borderId="138" applyNumberFormat="0" applyFont="0" applyAlignment="0" applyProtection="0"/>
    <xf numFmtId="0" fontId="30" fillId="14" borderId="139" applyNumberFormat="0" applyAlignment="0" applyProtection="0"/>
    <xf numFmtId="0" fontId="30" fillId="14" borderId="139" applyNumberFormat="0" applyAlignment="0" applyProtection="0"/>
    <xf numFmtId="9" fontId="10" fillId="0" borderId="0" applyFont="0" applyFill="0" applyBorder="0" applyAlignment="0" applyProtection="0"/>
    <xf numFmtId="9" fontId="3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68" fillId="0" borderId="0"/>
    <xf numFmtId="245" fontId="147" fillId="0" borderId="0" applyFont="0" applyFill="0" applyBorder="0" applyAlignment="0" applyProtection="0"/>
    <xf numFmtId="246" fontId="147" fillId="0" borderId="0" applyFont="0" applyFill="0" applyBorder="0" applyAlignment="0" applyProtection="0"/>
    <xf numFmtId="246" fontId="147" fillId="0" borderId="0" applyFont="0" applyFill="0" applyBorder="0" applyAlignment="0" applyProtection="0"/>
    <xf numFmtId="0" fontId="147" fillId="0" borderId="0"/>
    <xf numFmtId="9" fontId="147" fillId="0" borderId="0" applyFont="0" applyFill="0" applyBorder="0" applyAlignment="0" applyProtection="0"/>
    <xf numFmtId="244" fontId="147" fillId="0" borderId="0" applyFont="0" applyFill="0" applyBorder="0" applyAlignment="0" applyProtection="0"/>
    <xf numFmtId="244" fontId="147" fillId="0" borderId="0" applyFont="0" applyFill="0" applyBorder="0" applyAlignment="0" applyProtection="0"/>
    <xf numFmtId="244" fontId="147" fillId="0" borderId="0" applyFont="0" applyFill="0" applyBorder="0" applyAlignment="0" applyProtection="0"/>
    <xf numFmtId="244" fontId="147" fillId="0" borderId="0" applyFont="0" applyFill="0" applyBorder="0" applyAlignment="0" applyProtection="0"/>
    <xf numFmtId="244" fontId="147" fillId="0" borderId="0" applyFont="0" applyFill="0" applyBorder="0" applyAlignment="0" applyProtection="0"/>
    <xf numFmtId="9" fontId="1" fillId="0" borderId="0" applyFont="0" applyFill="0" applyBorder="0" applyAlignment="0" applyProtection="0"/>
    <xf numFmtId="0" fontId="207" fillId="0" borderId="0"/>
    <xf numFmtId="43" fontId="1" fillId="0" borderId="0" applyFont="0" applyFill="0" applyBorder="0" applyAlignment="0" applyProtection="0"/>
    <xf numFmtId="245" fontId="207" fillId="0" borderId="0" applyFont="0" applyFill="0" applyBorder="0" applyAlignment="0" applyProtection="0"/>
    <xf numFmtId="245" fontId="147" fillId="0" borderId="0" applyFont="0" applyFill="0" applyBorder="0" applyAlignment="0" applyProtection="0"/>
    <xf numFmtId="246" fontId="147" fillId="0" borderId="0" applyFont="0" applyFill="0" applyBorder="0" applyAlignment="0" applyProtection="0"/>
    <xf numFmtId="244" fontId="10" fillId="0" borderId="0" applyFont="0" applyFill="0" applyBorder="0" applyAlignment="0" applyProtection="0"/>
    <xf numFmtId="247" fontId="10" fillId="0" borderId="0" applyFont="0" applyFill="0" applyBorder="0" applyAlignment="0" applyProtection="0"/>
    <xf numFmtId="0" fontId="11" fillId="0" borderId="0"/>
    <xf numFmtId="0" fontId="147" fillId="0" borderId="0"/>
    <xf numFmtId="0" fontId="147" fillId="0" borderId="0"/>
    <xf numFmtId="9" fontId="10"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0" fontId="10" fillId="0" borderId="0"/>
    <xf numFmtId="44" fontId="10" fillId="0" borderId="0" applyFont="0" applyFill="0" applyBorder="0" applyAlignment="0" applyProtection="0"/>
    <xf numFmtId="0" fontId="147" fillId="0" borderId="0"/>
    <xf numFmtId="43" fontId="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4"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0" fontId="1" fillId="0" borderId="0"/>
    <xf numFmtId="0" fontId="1" fillId="0" borderId="0"/>
    <xf numFmtId="0" fontId="1" fillId="0" borderId="0"/>
    <xf numFmtId="0" fontId="1" fillId="0" borderId="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9" fontId="1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202" fillId="72" borderId="146" applyNumberFormat="0" applyProtection="0">
      <alignment horizontal="left" vertical="center" indent="1"/>
    </xf>
    <xf numFmtId="43" fontId="10" fillId="0" borderId="0" applyFont="0" applyFill="0" applyBorder="0" applyAlignment="0" applyProtection="0"/>
    <xf numFmtId="44" fontId="3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6" fontId="81" fillId="0" borderId="0">
      <protection locked="0"/>
    </xf>
    <xf numFmtId="6" fontId="81" fillId="0" borderId="0">
      <protection locked="0"/>
    </xf>
    <xf numFmtId="6" fontId="81" fillId="0" borderId="0">
      <protection locked="0"/>
    </xf>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87"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6" fontId="81" fillId="0" borderId="0">
      <protection locked="0"/>
    </xf>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221" fontId="75" fillId="0" borderId="0">
      <protection locked="0"/>
    </xf>
    <xf numFmtId="44" fontId="1" fillId="0" borderId="0" applyFont="0" applyFill="0" applyBorder="0" applyAlignment="0" applyProtection="0"/>
    <xf numFmtId="6" fontId="81" fillId="0" borderId="0">
      <protection locked="0"/>
    </xf>
    <xf numFmtId="43" fontId="1" fillId="0" borderId="0" applyFont="0" applyFill="0" applyBorder="0" applyAlignment="0" applyProtection="0"/>
    <xf numFmtId="221" fontId="75" fillId="0" borderId="0">
      <protection locked="0"/>
    </xf>
    <xf numFmtId="44" fontId="1" fillId="0" borderId="0" applyFont="0" applyFill="0" applyBorder="0" applyAlignment="0" applyProtection="0"/>
    <xf numFmtId="221" fontId="75" fillId="0" borderId="0">
      <protection locked="0"/>
    </xf>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6" fontId="81" fillId="0" borderId="0">
      <protection locked="0"/>
    </xf>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83" borderId="0" applyNumberFormat="0" applyBorder="0" applyAlignment="0" applyProtection="0"/>
    <xf numFmtId="6" fontId="81" fillId="0" borderId="0">
      <protection locked="0"/>
    </xf>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1"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43" fontId="1" fillId="0" borderId="0" applyFont="0" applyFill="0" applyBorder="0" applyAlignment="0" applyProtection="0"/>
    <xf numFmtId="0" fontId="1" fillId="84" borderId="0" applyNumberFormat="0" applyBorder="0" applyAlignment="0" applyProtection="0"/>
    <xf numFmtId="6" fontId="81" fillId="0" borderId="0">
      <protection locked="0"/>
    </xf>
    <xf numFmtId="44" fontId="1" fillId="0" borderId="0" applyFont="0" applyFill="0" applyBorder="0" applyAlignment="0" applyProtection="0"/>
    <xf numFmtId="0" fontId="1" fillId="89" borderId="0" applyNumberFormat="0" applyBorder="0" applyAlignment="0" applyProtection="0"/>
    <xf numFmtId="0" fontId="1" fillId="77" borderId="0" applyNumberFormat="0" applyBorder="0" applyAlignment="0" applyProtection="0"/>
    <xf numFmtId="43" fontId="1" fillId="0" borderId="0" applyFont="0" applyFill="0" applyBorder="0" applyAlignment="0" applyProtection="0"/>
    <xf numFmtId="0" fontId="1" fillId="90"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6" fontId="81" fillId="0" borderId="0">
      <protection locked="0"/>
    </xf>
    <xf numFmtId="6" fontId="81" fillId="0" borderId="0">
      <protection locked="0"/>
    </xf>
    <xf numFmtId="0" fontId="1" fillId="0" borderId="0"/>
    <xf numFmtId="6" fontId="81" fillId="0" borderId="0">
      <protection locked="0"/>
    </xf>
    <xf numFmtId="9" fontId="1" fillId="0" borderId="0" applyFont="0" applyFill="0" applyBorder="0" applyAlignment="0" applyProtection="0"/>
    <xf numFmtId="221" fontId="75" fillId="0" borderId="0">
      <protection locked="0"/>
    </xf>
    <xf numFmtId="0" fontId="1" fillId="80"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74" borderId="0" applyNumberFormat="0" applyBorder="0" applyAlignment="0" applyProtection="0"/>
    <xf numFmtId="6" fontId="81" fillId="0" borderId="0">
      <protection locked="0"/>
    </xf>
    <xf numFmtId="6" fontId="81" fillId="0" borderId="0">
      <protection locked="0"/>
    </xf>
    <xf numFmtId="44" fontId="1" fillId="0" borderId="0" applyFont="0" applyFill="0" applyBorder="0" applyAlignment="0" applyProtection="0"/>
    <xf numFmtId="44" fontId="1" fillId="0" borderId="0" applyFont="0" applyFill="0" applyBorder="0" applyAlignment="0" applyProtection="0"/>
    <xf numFmtId="0" fontId="1" fillId="81"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6" fontId="81" fillId="0" borderId="0">
      <protection locked="0"/>
    </xf>
    <xf numFmtId="0" fontId="1" fillId="0" borderId="0"/>
    <xf numFmtId="6" fontId="81" fillId="0" borderId="0">
      <protection locked="0"/>
    </xf>
    <xf numFmtId="0" fontId="1" fillId="86" borderId="0" applyNumberFormat="0" applyBorder="0" applyAlignment="0" applyProtection="0"/>
    <xf numFmtId="0" fontId="1" fillId="78" borderId="0" applyNumberFormat="0" applyBorder="0" applyAlignment="0" applyProtection="0"/>
    <xf numFmtId="44" fontId="1" fillId="0" borderId="0" applyFont="0" applyFill="0" applyBorder="0" applyAlignment="0" applyProtection="0"/>
    <xf numFmtId="0" fontId="1" fillId="81" borderId="0" applyNumberFormat="0" applyBorder="0" applyAlignment="0" applyProtection="0"/>
    <xf numFmtId="0" fontId="1" fillId="75" borderId="0" applyNumberFormat="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6" fontId="81" fillId="0" borderId="0">
      <protection locked="0"/>
    </xf>
    <xf numFmtId="0" fontId="1" fillId="0" borderId="0"/>
    <xf numFmtId="6" fontId="81" fillId="0" borderId="0">
      <protection locked="0"/>
    </xf>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221" fontId="75" fillId="0" borderId="0">
      <protection locked="0"/>
    </xf>
    <xf numFmtId="9" fontId="1" fillId="0" borderId="0" applyFont="0" applyFill="0" applyBorder="0" applyAlignment="0" applyProtection="0"/>
    <xf numFmtId="43" fontId="1" fillId="0" borderId="0" applyFont="0" applyFill="0" applyBorder="0" applyAlignment="0" applyProtection="0"/>
    <xf numFmtId="221" fontId="75" fillId="0" borderId="0">
      <protection locked="0"/>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1" fontId="75" fillId="0" borderId="0">
      <protection locked="0"/>
    </xf>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6" fontId="8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6" fontId="81" fillId="0" borderId="0">
      <protection locked="0"/>
    </xf>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6" fontId="81" fillId="0" borderId="0">
      <protection locked="0"/>
    </xf>
    <xf numFmtId="6" fontId="81" fillId="0" borderId="0">
      <protection locked="0"/>
    </xf>
    <xf numFmtId="6" fontId="81" fillId="0" borderId="0">
      <protection locked="0"/>
    </xf>
    <xf numFmtId="6" fontId="81" fillId="0" borderId="0">
      <protection locked="0"/>
    </xf>
    <xf numFmtId="0" fontId="1" fillId="0" borderId="0"/>
    <xf numFmtId="221" fontId="75" fillId="0" borderId="0">
      <protection locked="0"/>
    </xf>
    <xf numFmtId="0" fontId="1" fillId="0" borderId="0"/>
    <xf numFmtId="0" fontId="1" fillId="0" borderId="0"/>
    <xf numFmtId="43" fontId="10" fillId="0" borderId="0" applyFont="0" applyFill="0" applyBorder="0" applyAlignment="0" applyProtection="0"/>
    <xf numFmtId="0" fontId="1" fillId="0" borderId="0"/>
    <xf numFmtId="6" fontId="81" fillId="0" borderId="0">
      <protection locked="0"/>
    </xf>
    <xf numFmtId="6" fontId="81" fillId="0" borderId="0">
      <protection locked="0"/>
    </xf>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221" fontId="75" fillId="0" borderId="0">
      <protection locked="0"/>
    </xf>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74" borderId="0" applyNumberFormat="0" applyBorder="0" applyAlignment="0" applyProtection="0"/>
    <xf numFmtId="0" fontId="1" fillId="77" borderId="0" applyNumberFormat="0" applyBorder="0" applyAlignment="0" applyProtection="0"/>
    <xf numFmtId="0" fontId="37" fillId="107" borderId="0" applyNumberFormat="0" applyBorder="0" applyAlignment="0" applyProtection="0"/>
    <xf numFmtId="0" fontId="1" fillId="80" borderId="0" applyNumberFormat="0" applyBorder="0" applyAlignment="0" applyProtection="0"/>
    <xf numFmtId="0" fontId="37" fillId="107" borderId="0" applyNumberFormat="0" applyBorder="0" applyAlignment="0" applyProtection="0"/>
    <xf numFmtId="0" fontId="1" fillId="83" borderId="0" applyNumberFormat="0" applyBorder="0" applyAlignment="0" applyProtection="0"/>
    <xf numFmtId="0" fontId="1" fillId="86" borderId="0" applyNumberFormat="0" applyBorder="0" applyAlignment="0" applyProtection="0"/>
    <xf numFmtId="0" fontId="1" fillId="89" borderId="0" applyNumberFormat="0" applyBorder="0" applyAlignment="0" applyProtection="0"/>
    <xf numFmtId="0" fontId="37" fillId="107"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90"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6"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37" fillId="10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5"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22"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3"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0" fontId="72" fillId="69" borderId="0" applyNumberFormat="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37" fillId="108" borderId="0" applyNumberFormat="0" applyBorder="0" applyAlignment="0" applyProtection="0"/>
    <xf numFmtId="0" fontId="37" fillId="108"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47"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37" fillId="108"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37" fillId="109"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5" fillId="60" borderId="0" applyNumberFormat="0" applyBorder="0" applyAlignment="0" applyProtection="0"/>
    <xf numFmtId="0" fontId="196" fillId="110" borderId="137" applyNumberFormat="0" applyAlignment="0" applyProtection="0"/>
    <xf numFmtId="0" fontId="196" fillId="110" borderId="137" applyNumberFormat="0" applyAlignment="0" applyProtection="0"/>
    <xf numFmtId="0" fontId="196" fillId="110" borderId="137" applyNumberFormat="0" applyAlignment="0" applyProtection="0"/>
    <xf numFmtId="0" fontId="33" fillId="61" borderId="6" applyNumberFormat="0" applyAlignment="0" applyProtection="0"/>
    <xf numFmtId="0" fontId="33" fillId="61" borderId="6" applyNumberFormat="0" applyAlignment="0" applyProtection="0"/>
    <xf numFmtId="0" fontId="33" fillId="61" borderId="6" applyNumberFormat="0" applyAlignment="0" applyProtection="0"/>
    <xf numFmtId="43" fontId="10" fillId="0" borderId="0" applyFont="0" applyFill="0" applyBorder="0" applyAlignment="0" applyProtection="0"/>
    <xf numFmtId="247" fontId="10" fillId="0" borderId="0" applyFont="0" applyFill="0" applyBorder="0" applyAlignment="0" applyProtection="0"/>
    <xf numFmtId="247" fontId="10" fillId="0" borderId="0" applyFont="0" applyFill="0" applyBorder="0" applyAlignment="0" applyProtection="0"/>
    <xf numFmtId="245" fontId="147" fillId="0" borderId="0" applyFont="0" applyFill="0" applyBorder="0" applyAlignment="0" applyProtection="0"/>
    <xf numFmtId="43" fontId="145" fillId="0" borderId="0" applyFont="0" applyFill="0" applyBorder="0" applyAlignment="0" applyProtection="0"/>
    <xf numFmtId="245" fontId="147" fillId="0" borderId="0" applyFont="0" applyFill="0" applyBorder="0" applyAlignment="0" applyProtection="0"/>
    <xf numFmtId="43" fontId="145" fillId="0" borderId="0" applyFont="0" applyFill="0" applyBorder="0" applyAlignment="0" applyProtection="0"/>
    <xf numFmtId="43" fontId="38" fillId="0" borderId="0" applyFont="0" applyFill="0" applyBorder="0" applyAlignment="0" applyProtection="0"/>
    <xf numFmtId="43" fontId="145"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46" fontId="147" fillId="0" borderId="0" applyFont="0" applyFill="0" applyBorder="0" applyAlignment="0" applyProtection="0"/>
    <xf numFmtId="203" fontId="10" fillId="0" borderId="0" applyFont="0" applyFill="0" applyBorder="0" applyAlignment="0" applyProtection="0"/>
    <xf numFmtId="243" fontId="10" fillId="0" borderId="0" applyFont="0" applyFill="0" applyBorder="0" applyAlignment="0" applyProtection="0"/>
    <xf numFmtId="0" fontId="74" fillId="0" borderId="0" applyFont="0" applyFill="0" applyBorder="0" applyAlignment="0" applyProtection="0">
      <alignment horizontal="right"/>
    </xf>
    <xf numFmtId="43" fontId="38" fillId="0" borderId="0" applyFont="0" applyFill="0" applyBorder="0" applyAlignment="0" applyProtection="0"/>
    <xf numFmtId="245" fontId="19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64" fontId="11" fillId="0" borderId="0" applyFont="0" applyFill="0" applyBorder="0" applyAlignment="0" applyProtection="0"/>
    <xf numFmtId="43" fontId="38" fillId="0" borderId="0" applyFont="0" applyFill="0" applyBorder="0" applyAlignment="0" applyProtection="0"/>
    <xf numFmtId="203" fontId="10"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20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0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03" fontId="10" fillId="0" borderId="0" applyFont="0" applyFill="0" applyBorder="0" applyAlignment="0" applyProtection="0"/>
    <xf numFmtId="221" fontId="75" fillId="0" borderId="0">
      <protection locked="0"/>
    </xf>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22" fontId="75" fillId="0" borderId="0">
      <protection locked="0"/>
    </xf>
    <xf numFmtId="0" fontId="75" fillId="0" borderId="0">
      <protection locked="0"/>
    </xf>
    <xf numFmtId="6" fontId="81" fillId="0" borderId="0">
      <protection locked="0"/>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267" fontId="75" fillId="0" borderId="0">
      <protection locked="0"/>
    </xf>
    <xf numFmtId="224" fontId="10" fillId="0" borderId="0">
      <protection locked="0"/>
    </xf>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185" fillId="0" borderId="12" applyNumberFormat="0" applyFill="0" applyAlignment="0" applyProtection="0"/>
    <xf numFmtId="0" fontId="185" fillId="0" borderId="12" applyNumberFormat="0" applyFill="0" applyAlignment="0" applyProtection="0"/>
    <xf numFmtId="0" fontId="185" fillId="0" borderId="12"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86" fillId="0" borderId="15" applyNumberFormat="0" applyFill="0" applyAlignment="0" applyProtection="0"/>
    <xf numFmtId="0" fontId="129" fillId="0" borderId="164" applyNumberFormat="0" applyFill="0" applyAlignment="0" applyProtection="0"/>
    <xf numFmtId="0" fontId="129" fillId="0" borderId="164" applyNumberFormat="0" applyFill="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204" fillId="0" borderId="0" applyNumberFormat="0" applyFill="0" applyBorder="0" applyAlignment="0" applyProtection="0"/>
    <xf numFmtId="0" fontId="199" fillId="65" borderId="137" applyNumberFormat="0" applyAlignment="0" applyProtection="0"/>
    <xf numFmtId="0" fontId="199" fillId="65" borderId="137" applyNumberFormat="0" applyAlignment="0" applyProtection="0"/>
    <xf numFmtId="0" fontId="199" fillId="65" borderId="137" applyNumberFormat="0" applyAlignment="0" applyProtection="0"/>
    <xf numFmtId="0" fontId="200" fillId="0" borderId="176" applyNumberFormat="0" applyFill="0" applyAlignment="0" applyProtection="0"/>
    <xf numFmtId="0" fontId="200" fillId="0" borderId="176" applyNumberFormat="0" applyFill="0" applyAlignment="0" applyProtection="0"/>
    <xf numFmtId="0" fontId="200" fillId="0" borderId="176" applyNumberFormat="0" applyFill="0" applyAlignment="0" applyProtection="0"/>
    <xf numFmtId="0" fontId="28" fillId="65" borderId="0" applyNumberFormat="0" applyBorder="0" applyAlignment="0" applyProtection="0"/>
    <xf numFmtId="0" fontId="28" fillId="65" borderId="0" applyNumberFormat="0" applyBorder="0" applyAlignment="0" applyProtection="0"/>
    <xf numFmtId="0" fontId="28" fillId="65" borderId="0" applyNumberFormat="0" applyBorder="0" applyAlignment="0" applyProtection="0"/>
    <xf numFmtId="0" fontId="205" fillId="0" borderId="0"/>
    <xf numFmtId="0" fontId="10" fillId="0" borderId="0"/>
    <xf numFmtId="0" fontId="147" fillId="0" borderId="0"/>
    <xf numFmtId="0" fontId="147" fillId="0" borderId="0"/>
    <xf numFmtId="0" fontId="1" fillId="0" borderId="0"/>
    <xf numFmtId="0" fontId="143" fillId="0" borderId="0"/>
    <xf numFmtId="0" fontId="143" fillId="0" borderId="0"/>
    <xf numFmtId="0" fontId="143" fillId="0" borderId="0"/>
    <xf numFmtId="0" fontId="143" fillId="0" borderId="0"/>
    <xf numFmtId="0" fontId="1" fillId="0" borderId="0"/>
    <xf numFmtId="0" fontId="145" fillId="0" borderId="0"/>
    <xf numFmtId="0" fontId="145"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3" fillId="0" borderId="0"/>
    <xf numFmtId="0" fontId="1"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43" fillId="0" borderId="0"/>
    <xf numFmtId="0" fontId="143" fillId="0" borderId="0"/>
    <xf numFmtId="0" fontId="1" fillId="0" borderId="0"/>
    <xf numFmtId="0" fontId="143" fillId="0" borderId="0"/>
    <xf numFmtId="0" fontId="143" fillId="0" borderId="0"/>
    <xf numFmtId="0" fontId="1" fillId="0" borderId="0"/>
    <xf numFmtId="0" fontId="143" fillId="0" borderId="0"/>
    <xf numFmtId="0" fontId="145" fillId="0" borderId="0"/>
    <xf numFmtId="0" fontId="145" fillId="0" borderId="0"/>
    <xf numFmtId="0" fontId="10" fillId="0" borderId="0">
      <alignment vertical="top"/>
    </xf>
    <xf numFmtId="0" fontId="147"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43" fillId="0" borderId="0"/>
    <xf numFmtId="0" fontId="38" fillId="0" borderId="0"/>
    <xf numFmtId="0" fontId="1"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43" fillId="0" borderId="0"/>
    <xf numFmtId="0" fontId="143" fillId="0" borderId="0"/>
    <xf numFmtId="0" fontId="143" fillId="0" borderId="0"/>
    <xf numFmtId="0" fontId="143" fillId="0" borderId="0"/>
    <xf numFmtId="0" fontId="143" fillId="0" borderId="0"/>
    <xf numFmtId="0" fontId="1" fillId="0" borderId="0"/>
    <xf numFmtId="0" fontId="143" fillId="0" borderId="0"/>
    <xf numFmtId="0" fontId="1" fillId="0" borderId="0"/>
    <xf numFmtId="0" fontId="143" fillId="0" borderId="0"/>
    <xf numFmtId="0" fontId="1" fillId="0" borderId="0"/>
    <xf numFmtId="0" fontId="143" fillId="0" borderId="0"/>
    <xf numFmtId="0" fontId="1" fillId="0" borderId="0"/>
    <xf numFmtId="0" fontId="1" fillId="0" borderId="0"/>
    <xf numFmtId="0" fontId="206" fillId="0" borderId="0"/>
    <xf numFmtId="0" fontId="10" fillId="0" borderId="0">
      <alignment wrapText="1"/>
    </xf>
    <xf numFmtId="0" fontId="38" fillId="0" borderId="0"/>
    <xf numFmtId="0" fontId="10" fillId="0" borderId="0">
      <alignment wrapText="1"/>
    </xf>
    <xf numFmtId="0" fontId="10" fillId="0" borderId="0">
      <alignment wrapText="1"/>
    </xf>
    <xf numFmtId="0" fontId="206" fillId="0" borderId="0"/>
    <xf numFmtId="0" fontId="143"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207" fillId="0" borderId="0"/>
    <xf numFmtId="0" fontId="206" fillId="0" borderId="0"/>
    <xf numFmtId="0" fontId="38" fillId="0" borderId="0"/>
    <xf numFmtId="0" fontId="1" fillId="0" borderId="0"/>
    <xf numFmtId="0" fontId="10" fillId="0" borderId="0"/>
    <xf numFmtId="0" fontId="147" fillId="0" borderId="0"/>
    <xf numFmtId="0" fontId="10" fillId="0" borderId="0"/>
    <xf numFmtId="0" fontId="143" fillId="0" borderId="0"/>
    <xf numFmtId="0" fontId="11" fillId="0" borderId="0"/>
    <xf numFmtId="0" fontId="10" fillId="0" borderId="0">
      <alignment wrapText="1"/>
    </xf>
    <xf numFmtId="0" fontId="38" fillId="0" borderId="0"/>
    <xf numFmtId="0" fontId="206"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38"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38"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38"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xf numFmtId="0" fontId="38" fillId="0" borderId="0"/>
    <xf numFmtId="0" fontId="145" fillId="0" borderId="0"/>
    <xf numFmtId="0" fontId="145" fillId="0" borderId="0"/>
    <xf numFmtId="0" fontId="145" fillId="0" borderId="0"/>
    <xf numFmtId="0" fontId="145" fillId="0" borderId="0"/>
    <xf numFmtId="0" fontId="93" fillId="0" borderId="0"/>
    <xf numFmtId="0" fontId="10" fillId="64" borderId="138"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10" fillId="64" borderId="138"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10" fillId="64" borderId="138"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38" fillId="55" borderId="49" applyNumberFormat="0" applyFont="0" applyAlignment="0" applyProtection="0"/>
    <xf numFmtId="0" fontId="10" fillId="64" borderId="138" applyNumberFormat="0" applyFont="0" applyAlignment="0" applyProtection="0"/>
    <xf numFmtId="0" fontId="38" fillId="55" borderId="49" applyNumberFormat="0" applyFont="0" applyAlignment="0" applyProtection="0"/>
    <xf numFmtId="0" fontId="30" fillId="110" borderId="139" applyNumberFormat="0" applyAlignment="0" applyProtection="0"/>
    <xf numFmtId="0" fontId="30" fillId="110" borderId="139" applyNumberFormat="0" applyAlignment="0" applyProtection="0"/>
    <xf numFmtId="0" fontId="30" fillId="110" borderId="139" applyNumberFormat="0" applyAlignment="0" applyProtection="0"/>
    <xf numFmtId="9" fontId="10" fillId="0" borderId="0" applyFont="0" applyFill="0" applyBorder="0" applyAlignment="0" applyProtection="0"/>
    <xf numFmtId="9" fontId="11"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45" fillId="0" borderId="0" applyFont="0" applyFill="0" applyBorder="0" applyAlignment="0" applyProtection="0"/>
    <xf numFmtId="9" fontId="1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10" fontId="11" fillId="0" borderId="0" applyFill="0" applyBorder="0" applyProtection="0">
      <alignment horizontal="center"/>
    </xf>
    <xf numFmtId="9" fontId="10" fillId="0" borderId="0" applyFont="0" applyFill="0" applyBorder="0" applyAlignment="0" applyProtection="0"/>
    <xf numFmtId="9" fontId="1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202" fillId="72" borderId="146" applyNumberFormat="0" applyProtection="0">
      <alignment horizontal="left" vertical="center" indent="1"/>
    </xf>
    <xf numFmtId="0" fontId="72" fillId="0" borderId="0">
      <alignment vertical="top"/>
    </xf>
    <xf numFmtId="0" fontId="36" fillId="0" borderId="134" applyNumberFormat="0" applyFill="0" applyAlignment="0" applyProtection="0"/>
    <xf numFmtId="44" fontId="10"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3" borderId="0" applyNumberFormat="0" applyBorder="0" applyAlignment="0" applyProtection="0"/>
    <xf numFmtId="0" fontId="1" fillId="86" borderId="0" applyNumberFormat="0" applyBorder="0" applyAlignment="0" applyProtection="0"/>
    <xf numFmtId="0" fontId="1" fillId="89"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90" borderId="0" applyNumberFormat="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87"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83" borderId="0" applyNumberFormat="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1"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43" fontId="1" fillId="0" borderId="0" applyFont="0" applyFill="0" applyBorder="0" applyAlignment="0" applyProtection="0"/>
    <xf numFmtId="0" fontId="1" fillId="84" borderId="0" applyNumberFormat="0" applyBorder="0" applyAlignment="0" applyProtection="0"/>
    <xf numFmtId="44" fontId="1" fillId="0" borderId="0" applyFont="0" applyFill="0" applyBorder="0" applyAlignment="0" applyProtection="0"/>
    <xf numFmtId="0" fontId="1" fillId="89" borderId="0" applyNumberFormat="0" applyBorder="0" applyAlignment="0" applyProtection="0"/>
    <xf numFmtId="0" fontId="1" fillId="77" borderId="0" applyNumberFormat="0" applyBorder="0" applyAlignment="0" applyProtection="0"/>
    <xf numFmtId="43" fontId="1" fillId="0" borderId="0" applyFont="0" applyFill="0" applyBorder="0" applyAlignment="0" applyProtection="0"/>
    <xf numFmtId="0" fontId="1" fillId="90"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80"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74"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81"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86" borderId="0" applyNumberFormat="0" applyBorder="0" applyAlignment="0" applyProtection="0"/>
    <xf numFmtId="0" fontId="1" fillId="78" borderId="0" applyNumberFormat="0" applyBorder="0" applyAlignment="0" applyProtection="0"/>
    <xf numFmtId="44" fontId="1" fillId="0" borderId="0" applyFont="0" applyFill="0" applyBorder="0" applyAlignment="0" applyProtection="0"/>
    <xf numFmtId="0" fontId="1" fillId="81" borderId="0" applyNumberFormat="0" applyBorder="0" applyAlignment="0" applyProtection="0"/>
    <xf numFmtId="0" fontId="1" fillId="75" borderId="0" applyNumberFormat="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0"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245" fontId="19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 fillId="0" borderId="0"/>
    <xf numFmtId="6" fontId="81" fillId="0" borderId="0">
      <protection locked="0"/>
    </xf>
    <xf numFmtId="221" fontId="75" fillId="0" borderId="0">
      <protection locked="0"/>
    </xf>
    <xf numFmtId="221" fontId="75" fillId="0" borderId="0">
      <protection locked="0"/>
    </xf>
    <xf numFmtId="6" fontId="81" fillId="0" borderId="0">
      <protection locked="0"/>
    </xf>
    <xf numFmtId="6" fontId="81" fillId="0" borderId="0">
      <protection locked="0"/>
    </xf>
    <xf numFmtId="0" fontId="10" fillId="9" borderId="138" applyNumberFormat="0" applyFont="0" applyAlignment="0" applyProtection="0"/>
    <xf numFmtId="6" fontId="81" fillId="0" borderId="0">
      <protection locked="0"/>
    </xf>
    <xf numFmtId="221" fontId="75" fillId="0" borderId="0">
      <protection locked="0"/>
    </xf>
    <xf numFmtId="0" fontId="1" fillId="0" borderId="0"/>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1" fontId="75" fillId="0" borderId="0">
      <protection locked="0"/>
    </xf>
    <xf numFmtId="222" fontId="75" fillId="0" borderId="0">
      <protection locked="0"/>
    </xf>
    <xf numFmtId="224" fontId="10" fillId="0" borderId="0">
      <protection locked="0"/>
    </xf>
    <xf numFmtId="0" fontId="1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234" fontId="75" fillId="0" borderId="0">
      <protection locked="0"/>
    </xf>
    <xf numFmtId="4" fontId="10" fillId="45" borderId="0" applyNumberFormat="0" applyProtection="0">
      <alignment horizontal="left" vertical="center"/>
    </xf>
    <xf numFmtId="1" fontId="68" fillId="0" borderId="0" applyBorder="0">
      <alignment horizontal="left" vertical="top" wrapText="1"/>
    </xf>
    <xf numFmtId="0" fontId="72" fillId="0" borderId="0">
      <alignment vertical="top"/>
    </xf>
    <xf numFmtId="0" fontId="14" fillId="49" borderId="28" applyNumberFormat="0" applyProtection="0">
      <alignment horizontal="center" wrapText="1"/>
    </xf>
    <xf numFmtId="0" fontId="14" fillId="49" borderId="29" applyNumberFormat="0" applyAlignment="0" applyProtection="0">
      <alignment wrapText="1"/>
    </xf>
    <xf numFmtId="0" fontId="54" fillId="0" borderId="0" applyNumberFormat="0" applyFill="0" applyBorder="0">
      <alignment horizontal="left" wrapText="1"/>
    </xf>
    <xf numFmtId="0" fontId="14" fillId="0" borderId="0" applyNumberFormat="0" applyFill="0" applyBorder="0">
      <alignment horizontal="center" wrapText="1"/>
    </xf>
    <xf numFmtId="0" fontId="14" fillId="0" borderId="0" applyNumberFormat="0" applyFill="0" applyBorder="0">
      <alignment horizontal="center" wrapText="1"/>
    </xf>
    <xf numFmtId="6" fontId="81" fillId="0" borderId="0">
      <protection locked="0"/>
    </xf>
    <xf numFmtId="221" fontId="75" fillId="0" borderId="0">
      <protection locked="0"/>
    </xf>
    <xf numFmtId="9" fontId="10" fillId="0" borderId="0" applyFont="0" applyFill="0" applyBorder="0" applyAlignment="0" applyProtection="0"/>
    <xf numFmtId="221" fontId="75" fillId="0" borderId="0">
      <protection locked="0"/>
    </xf>
    <xf numFmtId="164" fontId="11" fillId="0" borderId="0"/>
    <xf numFmtId="164" fontId="11" fillId="0" borderId="0"/>
    <xf numFmtId="164" fontId="11" fillId="0" borderId="0"/>
    <xf numFmtId="164" fontId="11" fillId="0" borderId="0"/>
    <xf numFmtId="164" fontId="11" fillId="0" borderId="0"/>
    <xf numFmtId="164" fontId="11" fillId="0" borderId="0"/>
    <xf numFmtId="164" fontId="11"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 fillId="0" borderId="0"/>
    <xf numFmtId="0" fontId="1" fillId="0" borderId="0"/>
    <xf numFmtId="9"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1"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0" fontId="144" fillId="0" borderId="0"/>
    <xf numFmtId="221" fontId="75" fillId="0" borderId="0">
      <protection locked="0"/>
    </xf>
    <xf numFmtId="221" fontId="75" fillId="0" borderId="0">
      <protection locked="0"/>
    </xf>
    <xf numFmtId="245" fontId="147" fillId="0" borderId="0" applyFont="0" applyFill="0" applyBorder="0" applyAlignment="0" applyProtection="0"/>
    <xf numFmtId="246" fontId="147" fillId="0" borderId="0" applyFont="0" applyFill="0" applyBorder="0" applyAlignment="0" applyProtection="0"/>
    <xf numFmtId="43" fontId="157" fillId="0" borderId="0" applyFont="0" applyFill="0" applyBorder="0" applyAlignment="0" applyProtection="0"/>
    <xf numFmtId="244" fontId="10" fillId="0" borderId="0" applyFont="0" applyFill="0" applyBorder="0" applyAlignment="0" applyProtection="0"/>
    <xf numFmtId="247" fontId="10"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4" fontId="145" fillId="0" borderId="0" applyFont="0" applyFill="0" applyBorder="0" applyAlignment="0" applyProtection="0"/>
    <xf numFmtId="44" fontId="157" fillId="0" borderId="0" applyFont="0" applyFill="0" applyBorder="0" applyAlignment="0" applyProtection="0"/>
    <xf numFmtId="44" fontId="72" fillId="0" borderId="0" applyFont="0" applyFill="0" applyBorder="0" applyAlignment="0" applyProtection="0"/>
    <xf numFmtId="0" fontId="1" fillId="0" borderId="0"/>
    <xf numFmtId="0" fontId="1" fillId="0" borderId="0"/>
    <xf numFmtId="0" fontId="144" fillId="0" borderId="0"/>
    <xf numFmtId="0" fontId="144" fillId="0" borderId="0"/>
    <xf numFmtId="0" fontId="144" fillId="0" borderId="0"/>
    <xf numFmtId="248" fontId="10" fillId="0" borderId="0"/>
    <xf numFmtId="0" fontId="144" fillId="0" borderId="0"/>
    <xf numFmtId="0" fontId="11" fillId="0" borderId="0"/>
    <xf numFmtId="0" fontId="143" fillId="0" borderId="0"/>
    <xf numFmtId="0" fontId="144" fillId="0" borderId="0"/>
    <xf numFmtId="0" fontId="144" fillId="0" borderId="0"/>
    <xf numFmtId="0" fontId="144" fillId="0" borderId="0"/>
    <xf numFmtId="0" fontId="145" fillId="0" borderId="0"/>
    <xf numFmtId="0" fontId="145" fillId="0" borderId="0"/>
    <xf numFmtId="0" fontId="147" fillId="0" borderId="0"/>
    <xf numFmtId="0" fontId="1" fillId="0" borderId="0"/>
    <xf numFmtId="9" fontId="72" fillId="0" borderId="0" applyFont="0" applyFill="0" applyBorder="0" applyAlignment="0" applyProtection="0"/>
    <xf numFmtId="10" fontId="11" fillId="0" borderId="0" applyFill="0" applyBorder="0" applyProtection="0">
      <alignment horizontal="center"/>
    </xf>
    <xf numFmtId="9" fontId="157" fillId="0" borderId="0" applyFont="0" applyFill="0" applyBorder="0" applyAlignment="0" applyProtection="0"/>
    <xf numFmtId="9" fontId="157" fillId="0" borderId="0" applyFont="0" applyFill="0" applyBorder="0" applyAlignment="0" applyProtection="0"/>
    <xf numFmtId="9" fontId="157" fillId="0" borderId="0" applyFont="0" applyFill="0" applyBorder="0" applyAlignment="0" applyProtection="0"/>
    <xf numFmtId="9" fontId="145" fillId="0" borderId="0" applyFont="0" applyFill="0" applyBorder="0" applyAlignment="0" applyProtection="0"/>
    <xf numFmtId="9" fontId="147" fillId="0" borderId="0" applyFont="0" applyFill="0" applyBorder="0" applyAlignment="0" applyProtection="0"/>
    <xf numFmtId="221" fontId="75" fillId="0" borderId="0">
      <protection locked="0"/>
    </xf>
    <xf numFmtId="0" fontId="128" fillId="72" borderId="146" applyNumberFormat="0" applyProtection="0">
      <alignment horizontal="left" vertical="center" indent="1"/>
    </xf>
    <xf numFmtId="9" fontId="72" fillId="0" borderId="0" applyFont="0" applyFill="0" applyBorder="0" applyAlignment="0" applyProtection="0"/>
    <xf numFmtId="43" fontId="10" fillId="0" borderId="0" applyFont="0" applyFill="0" applyBorder="0" applyAlignment="0" applyProtection="0"/>
    <xf numFmtId="6" fontId="81" fillId="0" borderId="0">
      <protection locked="0"/>
    </xf>
    <xf numFmtId="221" fontId="75" fillId="0" borderId="0">
      <protection locked="0"/>
    </xf>
    <xf numFmtId="6" fontId="81" fillId="0" borderId="0">
      <protection locked="0"/>
    </xf>
    <xf numFmtId="0" fontId="1"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47"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 fillId="0" borderId="0"/>
    <xf numFmtId="0" fontId="10" fillId="0" borderId="0"/>
    <xf numFmtId="0" fontId="10" fillId="0" borderId="0"/>
    <xf numFmtId="0" fontId="38" fillId="4" borderId="0" applyNumberFormat="0" applyBorder="0" applyAlignment="0" applyProtection="0"/>
    <xf numFmtId="0" fontId="1" fillId="74" borderId="0" applyNumberFormat="0" applyBorder="0" applyAlignment="0" applyProtection="0"/>
    <xf numFmtId="0" fontId="38" fillId="7" borderId="0" applyNumberFormat="0" applyBorder="0" applyAlignment="0" applyProtection="0"/>
    <xf numFmtId="0" fontId="1" fillId="77" borderId="0" applyNumberFormat="0" applyBorder="0" applyAlignment="0" applyProtection="0"/>
    <xf numFmtId="0" fontId="38" fillId="10" borderId="0" applyNumberFormat="0" applyBorder="0" applyAlignment="0" applyProtection="0"/>
    <xf numFmtId="0" fontId="1" fillId="80" borderId="0" applyNumberFormat="0" applyBorder="0" applyAlignment="0" applyProtection="0"/>
    <xf numFmtId="0" fontId="38" fillId="11" borderId="0" applyNumberFormat="0" applyBorder="0" applyAlignment="0" applyProtection="0"/>
    <xf numFmtId="0" fontId="1" fillId="83" borderId="0" applyNumberFormat="0" applyBorder="0" applyAlignment="0" applyProtection="0"/>
    <xf numFmtId="0" fontId="38" fillId="13" borderId="0" applyNumberFormat="0" applyBorder="0" applyAlignment="0" applyProtection="0"/>
    <xf numFmtId="0" fontId="1" fillId="86" borderId="0" applyNumberFormat="0" applyBorder="0" applyAlignment="0" applyProtection="0"/>
    <xf numFmtId="0" fontId="38" fillId="5" borderId="0" applyNumberFormat="0" applyBorder="0" applyAlignment="0" applyProtection="0"/>
    <xf numFmtId="0" fontId="1" fillId="89" borderId="0" applyNumberFormat="0" applyBorder="0" applyAlignment="0" applyProtection="0"/>
    <xf numFmtId="0" fontId="38" fillId="15" borderId="0" applyNumberFormat="0" applyBorder="0" applyAlignment="0" applyProtection="0"/>
    <xf numFmtId="0" fontId="1" fillId="75" borderId="0" applyNumberFormat="0" applyBorder="0" applyAlignment="0" applyProtection="0"/>
    <xf numFmtId="0" fontId="38" fillId="8" borderId="0" applyNumberFormat="0" applyBorder="0" applyAlignment="0" applyProtection="0"/>
    <xf numFmtId="0" fontId="1" fillId="78" borderId="0" applyNumberFormat="0" applyBorder="0" applyAlignment="0" applyProtection="0"/>
    <xf numFmtId="0" fontId="38" fillId="16"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38" fillId="11" borderId="0" applyNumberFormat="0" applyBorder="0" applyAlignment="0" applyProtection="0"/>
    <xf numFmtId="0" fontId="1" fillId="84" borderId="0" applyNumberFormat="0" applyBorder="0" applyAlignment="0" applyProtection="0"/>
    <xf numFmtId="0" fontId="38" fillId="15"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38" fillId="17" borderId="0" applyNumberFormat="0" applyBorder="0" applyAlignment="0" applyProtection="0"/>
    <xf numFmtId="0" fontId="1" fillId="90" borderId="0" applyNumberFormat="0" applyBorder="0" applyAlignment="0" applyProtection="0"/>
    <xf numFmtId="0" fontId="37" fillId="19" borderId="0" applyNumberFormat="0" applyBorder="0" applyAlignment="0" applyProtection="0"/>
    <xf numFmtId="0" fontId="37" fillId="8" borderId="0" applyNumberFormat="0" applyBorder="0" applyAlignment="0" applyProtection="0"/>
    <xf numFmtId="0" fontId="37" fillId="16" borderId="0" applyNumberFormat="0" applyBorder="0" applyAlignment="0" applyProtection="0"/>
    <xf numFmtId="0" fontId="37" fillId="21" borderId="0" applyNumberFormat="0" applyBorder="0" applyAlignment="0" applyProtection="0"/>
    <xf numFmtId="0" fontId="37" fillId="18" borderId="0" applyNumberFormat="0" applyBorder="0" applyAlignment="0" applyProtection="0"/>
    <xf numFmtId="0" fontId="37" fillId="23" borderId="0" applyNumberFormat="0" applyBorder="0" applyAlignment="0" applyProtection="0"/>
    <xf numFmtId="0" fontId="69" fillId="7" borderId="0" applyNumberFormat="0" applyBorder="0" applyAlignment="0" applyProtection="0"/>
    <xf numFmtId="0" fontId="31" fillId="14" borderId="137" applyNumberFormat="0" applyAlignment="0" applyProtection="0"/>
    <xf numFmtId="0" fontId="33" fillId="12" borderId="6" applyNumberFormat="0" applyAlignment="0" applyProtection="0"/>
    <xf numFmtId="247" fontId="10" fillId="0" borderId="0" applyFont="0" applyFill="0" applyBorder="0" applyAlignment="0" applyProtection="0"/>
    <xf numFmtId="247" fontId="10" fillId="0" borderId="0" applyFont="0" applyFill="0" applyBorder="0" applyAlignment="0" applyProtection="0"/>
    <xf numFmtId="24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203" fontId="10" fillId="0" borderId="0" applyFont="0" applyFill="0" applyBorder="0" applyAlignment="0" applyProtection="0"/>
    <xf numFmtId="4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3" fontId="10" fillId="0" borderId="0" applyFont="0" applyFill="0" applyBorder="0" applyAlignment="0" applyProtection="0"/>
    <xf numFmtId="0" fontId="10" fillId="9" borderId="138" applyNumberFormat="0" applyFont="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65" fontId="10" fillId="0" borderId="0" applyFont="0" applyFill="0" applyBorder="0" applyAlignment="0" applyProtection="0"/>
    <xf numFmtId="258"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66" fontId="10" fillId="0" borderId="0" applyFont="0" applyFill="0" applyBorder="0" applyAlignment="0" applyProtection="0"/>
    <xf numFmtId="0" fontId="10" fillId="0" borderId="0" applyFont="0" applyFill="0" applyBorder="0" applyAlignment="0" applyProtection="0"/>
    <xf numFmtId="223" fontId="10" fillId="0" borderId="0" applyFont="0" applyFill="0" applyBorder="0" applyAlignment="0" applyProtection="0"/>
    <xf numFmtId="0" fontId="35" fillId="0" borderId="0" applyNumberFormat="0" applyFill="0" applyBorder="0" applyAlignment="0" applyProtection="0"/>
    <xf numFmtId="2" fontId="10" fillId="0" borderId="0" applyFont="0" applyFill="0" applyBorder="0" applyAlignment="0" applyProtection="0"/>
    <xf numFmtId="0" fontId="27" fillId="10" borderId="0" applyNumberFormat="0" applyBorder="0" applyAlignment="0" applyProtection="0"/>
    <xf numFmtId="0" fontId="88" fillId="0" borderId="13" applyNumberFormat="0" applyFill="0" applyAlignment="0" applyProtection="0"/>
    <xf numFmtId="0" fontId="89" fillId="0" borderId="15" applyNumberFormat="0" applyFill="0" applyAlignment="0" applyProtection="0"/>
    <xf numFmtId="0" fontId="90" fillId="0" borderId="16" applyNumberFormat="0" applyFill="0" applyAlignment="0" applyProtection="0"/>
    <xf numFmtId="0" fontId="90" fillId="0" borderId="0" applyNumberFormat="0" applyFill="0" applyBorder="0" applyAlignment="0" applyProtection="0"/>
    <xf numFmtId="0" fontId="10" fillId="0" borderId="0">
      <protection locked="0"/>
    </xf>
    <xf numFmtId="0" fontId="10" fillId="0" borderId="0">
      <protection locked="0"/>
    </xf>
    <xf numFmtId="0" fontId="32" fillId="0" borderId="21" applyNumberFormat="0" applyFill="0" applyAlignment="0" applyProtection="0"/>
    <xf numFmtId="0" fontId="28"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vertical="top"/>
    </xf>
    <xf numFmtId="0" fontId="1" fillId="0" borderId="0"/>
    <xf numFmtId="0" fontId="1" fillId="0" borderId="0"/>
    <xf numFmtId="0" fontId="1" fillId="0" borderId="0"/>
    <xf numFmtId="0" fontId="1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wrapText="1"/>
    </xf>
    <xf numFmtId="0" fontId="1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30" fillId="14" borderId="139" applyNumberFormat="0" applyAlignment="0" applyProtection="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0" fontId="10" fillId="0" borderId="0" applyFont="0" applyFill="0" applyBorder="0" applyAlignment="0" applyProtection="0"/>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0"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center"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22" borderId="146" applyNumberFormat="0" applyProtection="0">
      <alignment horizontal="left" vertical="top"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0"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center"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69" borderId="146" applyNumberFormat="0" applyProtection="0">
      <alignment horizontal="left" vertical="top"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0"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0"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center"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15" borderId="146" applyNumberFormat="0" applyProtection="0">
      <alignment horizontal="left" vertical="top"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center"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72" borderId="146" applyNumberFormat="0" applyProtection="0">
      <alignment horizontal="left" vertical="top" indent="1"/>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0" fontId="10" fillId="3" borderId="142" applyNumberFormat="0">
      <protection locked="0"/>
    </xf>
    <xf numFmtId="49" fontId="10" fillId="0" borderId="0" applyFont="0" applyFill="0" applyBorder="0" applyAlignment="0" applyProtection="0"/>
    <xf numFmtId="0" fontId="109" fillId="0" borderId="0" applyNumberFormat="0" applyFill="0" applyBorder="0" applyAlignment="0" applyProtection="0"/>
    <xf numFmtId="0" fontId="36" fillId="0" borderId="140" applyNumberFormat="0" applyFill="0" applyAlignment="0" applyProtection="0"/>
    <xf numFmtId="0" fontId="34" fillId="0" borderId="0" applyNumberFormat="0" applyFill="0" applyBorder="0" applyAlignment="0" applyProtection="0"/>
    <xf numFmtId="0" fontId="38" fillId="16" borderId="0" applyNumberFormat="0" applyBorder="0" applyAlignment="0" applyProtection="0"/>
    <xf numFmtId="0" fontId="38" fillId="15"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7" borderId="0" applyNumberFormat="0" applyBorder="0" applyAlignment="0" applyProtection="0"/>
    <xf numFmtId="0" fontId="37" fillId="21" borderId="0" applyNumberFormat="0" applyBorder="0" applyAlignment="0" applyProtection="0"/>
    <xf numFmtId="0" fontId="37" fillId="18" borderId="0" applyNumberFormat="0" applyBorder="0" applyAlignment="0" applyProtection="0"/>
    <xf numFmtId="0" fontId="37" fillId="29" borderId="0" applyNumberFormat="0" applyBorder="0" applyAlignment="0" applyProtection="0"/>
    <xf numFmtId="0" fontId="29" fillId="5" borderId="137" applyNumberFormat="0" applyAlignment="0" applyProtection="0"/>
    <xf numFmtId="0" fontId="145" fillId="9" borderId="1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47" fillId="0" borderId="0"/>
    <xf numFmtId="43" fontId="10" fillId="0" borderId="0" applyFont="0" applyFill="0" applyBorder="0" applyAlignment="0" applyProtection="0"/>
    <xf numFmtId="244" fontId="10" fillId="0" borderId="0" applyFont="0" applyFill="0" applyBorder="0" applyAlignment="0" applyProtection="0"/>
    <xf numFmtId="244" fontId="10" fillId="0" borderId="0" applyFont="0" applyFill="0" applyBorder="0" applyAlignment="0" applyProtection="0"/>
    <xf numFmtId="247" fontId="10" fillId="0" borderId="0" applyFont="0" applyFill="0" applyBorder="0" applyAlignment="0" applyProtection="0"/>
    <xf numFmtId="247"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44" fontId="1" fillId="0" borderId="0" applyFont="0" applyFill="0" applyBorder="0" applyAlignment="0" applyProtection="0"/>
    <xf numFmtId="43" fontId="1" fillId="0" borderId="0" applyFont="0" applyFill="0" applyBorder="0" applyAlignment="0" applyProtection="0"/>
    <xf numFmtId="0" fontId="1" fillId="0" borderId="0"/>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269" fontId="10" fillId="0" borderId="0">
      <alignment horizontal="left" wrapText="1"/>
    </xf>
    <xf numFmtId="0" fontId="10" fillId="0" borderId="0"/>
    <xf numFmtId="44" fontId="10" fillId="0" borderId="0" applyFont="0" applyFill="0" applyBorder="0" applyAlignment="0" applyProtection="0"/>
    <xf numFmtId="269" fontId="10" fillId="0" borderId="0">
      <alignment horizontal="left" wrapText="1"/>
    </xf>
    <xf numFmtId="269" fontId="10" fillId="0" borderId="0">
      <alignment horizontal="left" wrapText="1"/>
    </xf>
    <xf numFmtId="43" fontId="10" fillId="0" borderId="0" applyFont="0" applyFill="0" applyBorder="0" applyAlignment="0" applyProtection="0"/>
    <xf numFmtId="252" fontId="10" fillId="0" borderId="0"/>
    <xf numFmtId="252" fontId="10" fillId="0" borderId="0"/>
    <xf numFmtId="252" fontId="10" fillId="0" borderId="0"/>
    <xf numFmtId="252"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271" fontId="10" fillId="0" borderId="0">
      <alignment horizontal="right"/>
    </xf>
    <xf numFmtId="271" fontId="10" fillId="0" borderId="0">
      <alignment horizontal="right"/>
    </xf>
    <xf numFmtId="271" fontId="10" fillId="0" borderId="0">
      <alignment horizontal="right"/>
    </xf>
    <xf numFmtId="271" fontId="10" fillId="0" borderId="0">
      <alignment horizontal="right"/>
    </xf>
    <xf numFmtId="271" fontId="10" fillId="0" borderId="0">
      <alignment horizontal="right"/>
    </xf>
    <xf numFmtId="271" fontId="10" fillId="0" borderId="0">
      <alignment horizontal="right"/>
    </xf>
    <xf numFmtId="271" fontId="10" fillId="0" borderId="0">
      <alignment horizontal="right"/>
    </xf>
    <xf numFmtId="271" fontId="10" fillId="0" borderId="0">
      <alignment horizontal="right"/>
    </xf>
    <xf numFmtId="271" fontId="10" fillId="0" borderId="0">
      <alignment horizontal="right"/>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applyNumberFormat="0" applyFill="0" applyBorder="0" applyAlignment="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266"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74" fontId="10" fillId="0" borderId="0">
      <alignment horizontal="right"/>
    </xf>
    <xf numFmtId="274" fontId="10" fillId="0" borderId="0">
      <alignment horizontal="right"/>
    </xf>
    <xf numFmtId="274" fontId="10" fillId="0" borderId="0">
      <alignment horizontal="right"/>
    </xf>
    <xf numFmtId="274" fontId="10" fillId="0" borderId="0">
      <alignment horizontal="right"/>
    </xf>
    <xf numFmtId="274" fontId="10" fillId="0" borderId="0">
      <alignment horizontal="right"/>
    </xf>
    <xf numFmtId="274" fontId="10" fillId="0" borderId="0">
      <alignment horizontal="right"/>
    </xf>
    <xf numFmtId="274" fontId="10" fillId="0" borderId="0">
      <alignment horizontal="right"/>
    </xf>
    <xf numFmtId="274" fontId="10" fillId="0" borderId="0">
      <alignment horizontal="right"/>
    </xf>
    <xf numFmtId="274" fontId="10" fillId="0" borderId="0">
      <alignment horizontal="right"/>
    </xf>
    <xf numFmtId="275" fontId="10" fillId="0" borderId="0">
      <alignment horizontal="right"/>
    </xf>
    <xf numFmtId="275" fontId="10" fillId="0" borderId="0">
      <alignment horizontal="right"/>
    </xf>
    <xf numFmtId="275" fontId="10" fillId="0" borderId="0">
      <alignment horizontal="right"/>
    </xf>
    <xf numFmtId="275" fontId="10" fillId="0" borderId="0">
      <alignment horizontal="right"/>
    </xf>
    <xf numFmtId="275" fontId="10" fillId="0" borderId="0">
      <alignment horizontal="right"/>
    </xf>
    <xf numFmtId="275" fontId="10" fillId="0" borderId="0">
      <alignment horizontal="right"/>
    </xf>
    <xf numFmtId="275" fontId="10" fillId="0" borderId="0">
      <alignment horizontal="right"/>
    </xf>
    <xf numFmtId="275" fontId="10" fillId="0" borderId="0">
      <alignment horizontal="right"/>
    </xf>
    <xf numFmtId="275" fontId="10" fillId="0" borderId="0">
      <alignment horizontal="righ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3" fontId="18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0" fontId="10" fillId="0" borderId="0" applyFont="0" applyFill="0" applyBorder="0" applyAlignment="0" applyProtection="0"/>
    <xf numFmtId="211" fontId="10" fillId="0" borderId="0" applyFont="0" applyFill="0" applyBorder="0" applyAlignment="0" applyProtection="0"/>
    <xf numFmtId="212" fontId="10" fillId="0" borderId="0" applyFont="0" applyFill="0" applyBorder="0" applyAlignment="0" applyProtection="0"/>
    <xf numFmtId="213" fontId="10" fillId="0" borderId="0" applyFont="0" applyFill="0" applyBorder="0" applyAlignment="0" applyProtection="0"/>
    <xf numFmtId="214" fontId="10" fillId="0" borderId="0" applyFont="0" applyFill="0" applyBorder="0" applyAlignment="0" applyProtection="0"/>
    <xf numFmtId="215" fontId="10" fillId="0" borderId="0" applyFont="0" applyFill="0" applyBorder="0" applyAlignment="0" applyProtection="0"/>
    <xf numFmtId="216" fontId="10" fillId="0" borderId="0" applyFont="0" applyFill="0" applyBorder="0" applyAlignment="0" applyProtection="0"/>
    <xf numFmtId="0" fontId="10" fillId="2" borderId="0" applyNumberFormat="0" applyFont="0" applyAlignment="0" applyProtection="0"/>
    <xf numFmtId="217" fontId="10" fillId="0" borderId="0" applyFont="0" applyFill="0" applyBorder="0" applyAlignment="0" applyProtection="0"/>
    <xf numFmtId="218" fontId="10" fillId="0" borderId="0" applyFont="0" applyFill="0" applyBorder="0" applyProtection="0">
      <alignment horizontal="right"/>
    </xf>
    <xf numFmtId="0" fontId="1" fillId="74"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3" borderId="0" applyNumberFormat="0" applyBorder="0" applyAlignment="0" applyProtection="0"/>
    <xf numFmtId="0" fontId="1" fillId="86" borderId="0" applyNumberFormat="0" applyBorder="0" applyAlignment="0" applyProtection="0"/>
    <xf numFmtId="0" fontId="1" fillId="89" borderId="0" applyNumberFormat="0" applyBorder="0" applyAlignment="0" applyProtection="0"/>
    <xf numFmtId="9" fontId="10" fillId="0" borderId="0" applyFont="0" applyFill="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90" borderId="0" applyNumberFormat="0" applyBorder="0" applyAlignment="0" applyProtection="0"/>
    <xf numFmtId="0" fontId="10" fillId="0" borderId="0" applyFont="0" applyFill="0" applyBorder="0" applyAlignment="0" applyProtection="0"/>
    <xf numFmtId="3" fontId="10" fillId="0" borderId="0" applyFont="0" applyFill="0" applyBorder="0" applyAlignment="0" applyProtection="0"/>
    <xf numFmtId="0" fontId="1" fillId="0" borderId="0"/>
    <xf numFmtId="43" fontId="10" fillId="0" borderId="0" applyFont="0" applyFill="0" applyBorder="0" applyAlignment="0" applyProtection="0"/>
    <xf numFmtId="0" fontId="10" fillId="0" borderId="0" applyFont="0" applyFill="0" applyBorder="0" applyAlignment="0" applyProtection="0"/>
    <xf numFmtId="0" fontId="10" fillId="0" borderId="0" applyNumberFormat="0" applyFill="0" applyBorder="0" applyAlignment="0"/>
    <xf numFmtId="0" fontId="10" fillId="0" borderId="0" applyNumberFormat="0" applyFill="0" applyBorder="0" applyAlignment="0"/>
    <xf numFmtId="247" fontId="10" fillId="0" borderId="0" applyFont="0" applyFill="0" applyBorder="0" applyAlignment="0" applyProtection="0"/>
    <xf numFmtId="247" fontId="10" fillId="0" borderId="0" applyFont="0" applyFill="0" applyBorder="0" applyAlignment="0" applyProtection="0"/>
    <xf numFmtId="0" fontId="147" fillId="0" borderId="0"/>
    <xf numFmtId="0" fontId="1" fillId="0" borderId="0"/>
    <xf numFmtId="43" fontId="10" fillId="0" borderId="0" applyFont="0" applyFill="0" applyBorder="0" applyAlignment="0" applyProtection="0"/>
    <xf numFmtId="4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43"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203" fontId="10" fillId="0" borderId="0" applyFont="0" applyFill="0" applyBorder="0" applyAlignment="0" applyProtection="0"/>
    <xf numFmtId="43" fontId="10" fillId="0" borderId="0" applyFont="0" applyFill="0" applyBorder="0" applyAlignment="0" applyProtection="0"/>
    <xf numFmtId="20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24" fontId="10" fillId="0" borderId="0">
      <protection locked="0"/>
    </xf>
    <xf numFmtId="0" fontId="189" fillId="111" borderId="0" applyNumberFormat="0" applyFont="0" applyBorder="0" applyAlignment="0" applyProtection="0"/>
    <xf numFmtId="9"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wrapText="1"/>
    </xf>
    <xf numFmtId="0" fontId="1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0" fillId="0" borderId="0" applyFont="0" applyFill="0" applyBorder="0" applyAlignment="0" applyProtection="0"/>
    <xf numFmtId="0" fontId="1" fillId="0" borderId="0"/>
    <xf numFmtId="0" fontId="1" fillId="0" borderId="0"/>
    <xf numFmtId="0" fontId="1" fillId="0" borderId="0"/>
    <xf numFmtId="0" fontId="1" fillId="0" borderId="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89" fillId="0" borderId="0" applyNumberFormat="0" applyFont="0" applyFill="0" applyBorder="0" applyAlignment="0" applyProtection="0">
      <alignment horizontal="left"/>
    </xf>
    <xf numFmtId="15" fontId="189" fillId="0" borderId="0" applyFont="0" applyFill="0" applyBorder="0" applyAlignment="0" applyProtection="0"/>
    <xf numFmtId="4" fontId="189" fillId="0" borderId="0" applyFont="0" applyFill="0" applyBorder="0" applyAlignment="0" applyProtection="0"/>
    <xf numFmtId="0" fontId="193" fillId="0" borderId="8">
      <alignment horizontal="center"/>
    </xf>
    <xf numFmtId="3" fontId="189" fillId="0" borderId="0" applyFont="0" applyFill="0" applyBorder="0" applyAlignment="0" applyProtection="0"/>
    <xf numFmtId="0" fontId="189" fillId="111" borderId="0" applyNumberFormat="0" applyFont="0" applyBorder="0" applyAlignment="0" applyProtection="0"/>
    <xf numFmtId="4" fontId="10" fillId="41" borderId="142" applyNumberFormat="0" applyProtection="0">
      <alignment vertical="center"/>
    </xf>
    <xf numFmtId="9" fontId="1" fillId="0" borderId="0" applyFont="0" applyFill="0" applyBorder="0" applyAlignment="0" applyProtection="0"/>
    <xf numFmtId="0" fontId="1" fillId="0" borderId="0"/>
    <xf numFmtId="0" fontId="10" fillId="0" borderId="0" applyFont="0" applyFill="0" applyBorder="0" applyAlignment="0" applyProtection="0"/>
    <xf numFmtId="3" fontId="10" fillId="0" borderId="0" applyFont="0" applyFill="0" applyBorder="0" applyAlignment="0" applyProtection="0"/>
    <xf numFmtId="4" fontId="10" fillId="0" borderId="142" applyNumberFormat="0" applyProtection="0">
      <alignment horizontal="right" vertical="center"/>
    </xf>
    <xf numFmtId="4" fontId="10" fillId="45" borderId="0" applyNumberFormat="0" applyProtection="0">
      <alignment horizontal="left" vertical="center"/>
    </xf>
    <xf numFmtId="0" fontId="10" fillId="0" borderId="30"/>
    <xf numFmtId="0" fontId="147"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3" borderId="0" applyNumberFormat="0" applyBorder="0" applyAlignment="0" applyProtection="0"/>
    <xf numFmtId="0" fontId="1" fillId="86" borderId="0" applyNumberFormat="0" applyBorder="0" applyAlignment="0" applyProtection="0"/>
    <xf numFmtId="0" fontId="1" fillId="89"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90" borderId="0" applyNumberFormat="0" applyBorder="0" applyAlignment="0" applyProtection="0"/>
    <xf numFmtId="247" fontId="10" fillId="0" borderId="0" applyFont="0" applyFill="0" applyBorder="0" applyAlignment="0" applyProtection="0"/>
    <xf numFmtId="247" fontId="10"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43"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203" fontId="10" fillId="0" borderId="0" applyFont="0" applyFill="0" applyBorder="0" applyAlignment="0" applyProtection="0"/>
    <xf numFmtId="43" fontId="10" fillId="0" borderId="0" applyFont="0" applyFill="0" applyBorder="0" applyAlignment="0" applyProtection="0"/>
    <xf numFmtId="244"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66"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24" fontId="10" fillId="0" borderId="0">
      <protection locked="0"/>
    </xf>
    <xf numFmtId="2" fontId="10" fillId="0" borderId="0" applyFont="0" applyFill="0" applyBorder="0" applyAlignment="0" applyProtection="0"/>
    <xf numFmtId="0" fontId="10" fillId="0" borderId="0">
      <protection locked="0"/>
    </xf>
    <xf numFmtId="0" fontId="10" fillId="0" borderId="0">
      <protection locked="0"/>
    </xf>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wrapText="1"/>
    </xf>
    <xf numFmtId="0" fontId="10" fillId="0" borderId="0">
      <alignment wrapText="1"/>
    </xf>
    <xf numFmtId="0" fontId="1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0" fontId="10" fillId="64" borderId="138"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0" fontId="189" fillId="0" borderId="0" applyNumberFormat="0" applyFont="0" applyFill="0" applyBorder="0" applyAlignment="0" applyProtection="0">
      <alignment horizontal="left"/>
    </xf>
    <xf numFmtId="15" fontId="189" fillId="0" borderId="0" applyFont="0" applyFill="0" applyBorder="0" applyAlignment="0" applyProtection="0"/>
    <xf numFmtId="4" fontId="189" fillId="0" borderId="0" applyFont="0" applyFill="0" applyBorder="0" applyAlignment="0" applyProtection="0"/>
    <xf numFmtId="0" fontId="193" fillId="0" borderId="8">
      <alignment horizontal="center"/>
    </xf>
    <xf numFmtId="3" fontId="189" fillId="0" borderId="0" applyFont="0" applyFill="0" applyBorder="0" applyAlignment="0" applyProtection="0"/>
    <xf numFmtId="0" fontId="189" fillId="111" borderId="0" applyNumberFormat="0" applyFon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244" fontId="10" fillId="0" borderId="0" applyFont="0" applyFill="0" applyBorder="0" applyAlignment="0" applyProtection="0"/>
    <xf numFmtId="247" fontId="10" fillId="0" borderId="0" applyFont="0" applyFill="0" applyBorder="0" applyAlignment="0" applyProtection="0"/>
    <xf numFmtId="247" fontId="10" fillId="0" borderId="0" applyFont="0" applyFill="0" applyBorder="0" applyAlignment="0" applyProtection="0"/>
    <xf numFmtId="0" fontId="1" fillId="0" borderId="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0" fillId="0" borderId="0"/>
    <xf numFmtId="0" fontId="1" fillId="0" borderId="0"/>
    <xf numFmtId="43"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20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244" fontId="10" fillId="0" borderId="0" applyFont="0" applyFill="0" applyBorder="0" applyAlignment="0" applyProtection="0"/>
    <xf numFmtId="247"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44" fontId="1"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0" fontId="1" fillId="0" borderId="0"/>
    <xf numFmtId="9" fontId="10" fillId="0" borderId="0" applyFont="0" applyFill="0" applyBorder="0" applyAlignment="0" applyProtection="0"/>
    <xf numFmtId="9" fontId="10"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87"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83" borderId="0" applyNumberFormat="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1"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43" fontId="1" fillId="0" borderId="0" applyFont="0" applyFill="0" applyBorder="0" applyAlignment="0" applyProtection="0"/>
    <xf numFmtId="0" fontId="1" fillId="84" borderId="0" applyNumberFormat="0" applyBorder="0" applyAlignment="0" applyProtection="0"/>
    <xf numFmtId="44" fontId="1" fillId="0" borderId="0" applyFont="0" applyFill="0" applyBorder="0" applyAlignment="0" applyProtection="0"/>
    <xf numFmtId="0" fontId="1" fillId="89" borderId="0" applyNumberFormat="0" applyBorder="0" applyAlignment="0" applyProtection="0"/>
    <xf numFmtId="0" fontId="1" fillId="77" borderId="0" applyNumberFormat="0" applyBorder="0" applyAlignment="0" applyProtection="0"/>
    <xf numFmtId="43" fontId="1" fillId="0" borderId="0" applyFont="0" applyFill="0" applyBorder="0" applyAlignment="0" applyProtection="0"/>
    <xf numFmtId="0" fontId="1" fillId="90"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80"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74"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81"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86" borderId="0" applyNumberFormat="0" applyBorder="0" applyAlignment="0" applyProtection="0"/>
    <xf numFmtId="0" fontId="1" fillId="78" borderId="0" applyNumberFormat="0" applyBorder="0" applyAlignment="0" applyProtection="0"/>
    <xf numFmtId="44" fontId="1" fillId="0" borderId="0" applyFont="0" applyFill="0" applyBorder="0" applyAlignment="0" applyProtection="0"/>
    <xf numFmtId="0" fontId="1" fillId="81" borderId="0" applyNumberFormat="0" applyBorder="0" applyAlignment="0" applyProtection="0"/>
    <xf numFmtId="0" fontId="1" fillId="75" borderId="0" applyNumberFormat="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0"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 fontId="189" fillId="0" borderId="0" applyFont="0" applyFill="0" applyBorder="0" applyAlignment="0" applyProtection="0"/>
    <xf numFmtId="0" fontId="10" fillId="0" borderId="0" applyFont="0" applyFill="0" applyBorder="0" applyAlignment="0" applyProtection="0"/>
    <xf numFmtId="0" fontId="10" fillId="0" borderId="0" applyNumberFormat="0" applyFill="0" applyBorder="0" applyAlignment="0"/>
    <xf numFmtId="0" fontId="10" fillId="0" borderId="0"/>
    <xf numFmtId="3" fontId="10" fillId="0" borderId="0" applyFont="0" applyFill="0" applyBorder="0" applyAlignment="0" applyProtection="0"/>
    <xf numFmtId="0" fontId="10" fillId="0" borderId="0" applyNumberFormat="0" applyFill="0" applyBorder="0" applyAlignment="0"/>
    <xf numFmtId="0" fontId="10" fillId="0" borderId="0" applyNumberFormat="0" applyFill="0" applyBorder="0" applyAlignment="0"/>
    <xf numFmtId="0" fontId="193" fillId="0" borderId="8">
      <alignment horizontal="center"/>
    </xf>
    <xf numFmtId="0" fontId="147" fillId="0" borderId="0"/>
    <xf numFmtId="43" fontId="1"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0" fontId="189" fillId="0" borderId="0" applyNumberFormat="0" applyFont="0" applyFill="0" applyBorder="0" applyAlignment="0" applyProtection="0">
      <alignment horizontal="left"/>
    </xf>
    <xf numFmtId="0" fontId="1" fillId="0" borderId="0"/>
    <xf numFmtId="0" fontId="10" fillId="0" borderId="0"/>
    <xf numFmtId="0" fontId="10" fillId="0" borderId="0"/>
    <xf numFmtId="15" fontId="189" fillId="0" borderId="0" applyFont="0" applyFill="0" applyBorder="0" applyAlignment="0" applyProtection="0"/>
    <xf numFmtId="9" fontId="10" fillId="0" borderId="0" applyFont="0" applyFill="0" applyBorder="0" applyAlignment="0" applyProtection="0"/>
    <xf numFmtId="0" fontId="10" fillId="0" borderId="0"/>
    <xf numFmtId="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3" fontId="10" fillId="0" borderId="0" applyFont="0" applyFill="0" applyBorder="0" applyAlignment="0" applyProtection="0"/>
    <xf numFmtId="0" fontId="216" fillId="0" borderId="0"/>
    <xf numFmtId="43" fontId="216" fillId="0" borderId="0" applyFont="0" applyFill="0" applyBorder="0" applyAlignment="0" applyProtection="0"/>
    <xf numFmtId="44" fontId="216" fillId="0" borderId="0" applyFont="0" applyFill="0" applyBorder="0" applyAlignment="0" applyProtection="0"/>
    <xf numFmtId="0" fontId="1" fillId="0" borderId="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9" borderId="138" applyNumberFormat="0" applyFont="0" applyAlignment="0" applyProtection="0"/>
    <xf numFmtId="0" fontId="10" fillId="9" borderId="138"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0" fillId="0" borderId="0" applyNumberFormat="0" applyFill="0" applyBorder="0" applyAlignment="0"/>
    <xf numFmtId="221" fontId="75" fillId="0" borderId="0">
      <protection locked="0"/>
    </xf>
    <xf numFmtId="6" fontId="8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87" borderId="0" applyNumberFormat="0" applyBorder="0" applyAlignment="0" applyProtection="0"/>
    <xf numFmtId="9" fontId="1" fillId="0" borderId="0" applyFont="0" applyFill="0" applyBorder="0" applyAlignment="0" applyProtection="0"/>
    <xf numFmtId="0" fontId="1" fillId="83" borderId="0" applyNumberFormat="0" applyBorder="0" applyAlignment="0" applyProtection="0"/>
    <xf numFmtId="0" fontId="1" fillId="81"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4" borderId="0" applyNumberFormat="0" applyBorder="0" applyAlignment="0" applyProtection="0"/>
    <xf numFmtId="0" fontId="1" fillId="89" borderId="0" applyNumberFormat="0" applyBorder="0" applyAlignment="0" applyProtection="0"/>
    <xf numFmtId="0" fontId="1" fillId="77" borderId="0" applyNumberFormat="0" applyBorder="0" applyAlignment="0" applyProtection="0"/>
    <xf numFmtId="0" fontId="1" fillId="90" borderId="0" applyNumberFormat="0" applyBorder="0" applyAlignment="0" applyProtection="0"/>
    <xf numFmtId="0" fontId="1" fillId="80" borderId="0" applyNumberFormat="0" applyBorder="0" applyAlignment="0" applyProtection="0"/>
    <xf numFmtId="0" fontId="1" fillId="74" borderId="0" applyNumberFormat="0" applyBorder="0" applyAlignment="0" applyProtection="0"/>
    <xf numFmtId="0" fontId="1" fillId="81" borderId="0" applyNumberFormat="0" applyBorder="0" applyAlignment="0" applyProtection="0"/>
    <xf numFmtId="0" fontId="1" fillId="86"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7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6" fontId="81" fillId="0" borderId="0">
      <protection locked="0"/>
    </xf>
    <xf numFmtId="6" fontId="81" fillId="0" borderId="0">
      <protection locked="0"/>
    </xf>
    <xf numFmtId="221" fontId="75" fillId="0" borderId="0">
      <protection locked="0"/>
    </xf>
    <xf numFmtId="0" fontId="10" fillId="0" borderId="0" applyNumberFormat="0" applyFill="0" applyBorder="0" applyAlignment="0"/>
    <xf numFmtId="221" fontId="75" fillId="0" borderId="0">
      <protection locked="0"/>
    </xf>
    <xf numFmtId="0" fontId="10" fillId="0" borderId="0" applyNumberFormat="0" applyFill="0" applyBorder="0" applyAlignment="0"/>
    <xf numFmtId="9" fontId="1" fillId="0" borderId="0" applyFont="0" applyFill="0" applyBorder="0" applyAlignment="0" applyProtection="0"/>
    <xf numFmtId="0" fontId="1" fillId="0" borderId="0"/>
    <xf numFmtId="0" fontId="1" fillId="0" borderId="0"/>
    <xf numFmtId="0" fontId="1" fillId="0" borderId="0"/>
    <xf numFmtId="0" fontId="10" fillId="0" borderId="0" applyNumberFormat="0" applyFill="0" applyBorder="0" applyAlignment="0"/>
    <xf numFmtId="221" fontId="75" fillId="0" borderId="0">
      <protection locked="0"/>
    </xf>
    <xf numFmtId="6" fontId="8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87" borderId="0" applyNumberFormat="0" applyBorder="0" applyAlignment="0" applyProtection="0"/>
    <xf numFmtId="9" fontId="1" fillId="0" borderId="0" applyFont="0" applyFill="0" applyBorder="0" applyAlignment="0" applyProtection="0"/>
    <xf numFmtId="0" fontId="1" fillId="83" borderId="0" applyNumberFormat="0" applyBorder="0" applyAlignment="0" applyProtection="0"/>
    <xf numFmtId="0" fontId="1" fillId="81"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4" borderId="0" applyNumberFormat="0" applyBorder="0" applyAlignment="0" applyProtection="0"/>
    <xf numFmtId="0" fontId="1" fillId="89" borderId="0" applyNumberFormat="0" applyBorder="0" applyAlignment="0" applyProtection="0"/>
    <xf numFmtId="0" fontId="1" fillId="77" borderId="0" applyNumberFormat="0" applyBorder="0" applyAlignment="0" applyProtection="0"/>
    <xf numFmtId="0" fontId="1" fillId="90" borderId="0" applyNumberFormat="0" applyBorder="0" applyAlignment="0" applyProtection="0"/>
    <xf numFmtId="0" fontId="1" fillId="80" borderId="0" applyNumberFormat="0" applyBorder="0" applyAlignment="0" applyProtection="0"/>
    <xf numFmtId="0" fontId="1" fillId="74" borderId="0" applyNumberFormat="0" applyBorder="0" applyAlignment="0" applyProtection="0"/>
    <xf numFmtId="0" fontId="1" fillId="81" borderId="0" applyNumberFormat="0" applyBorder="0" applyAlignment="0" applyProtection="0"/>
    <xf numFmtId="0" fontId="1" fillId="86"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7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0" fillId="0" borderId="0" applyNumberFormat="0" applyFill="0" applyBorder="0" applyAlignment="0"/>
    <xf numFmtId="221" fontId="75" fillId="0" borderId="0">
      <protection locked="0"/>
    </xf>
    <xf numFmtId="6" fontId="81" fillId="0" borderId="0">
      <protection locked="0"/>
    </xf>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221" fontId="75" fillId="0" borderId="0">
      <protection locked="0"/>
    </xf>
    <xf numFmtId="0" fontId="1" fillId="0" borderId="0"/>
    <xf numFmtId="44" fontId="1" fillId="0" borderId="0" applyFont="0" applyFill="0" applyBorder="0" applyAlignment="0" applyProtection="0"/>
    <xf numFmtId="43" fontId="1" fillId="0" borderId="0" applyFont="0" applyFill="0" applyBorder="0" applyAlignment="0" applyProtection="0"/>
    <xf numFmtId="0" fontId="10" fillId="0" borderId="0" applyNumberFormat="0" applyFill="0" applyBorder="0" applyAlignment="0"/>
    <xf numFmtId="6" fontId="81" fillId="0" borderId="0">
      <protection locked="0"/>
    </xf>
    <xf numFmtId="6" fontId="81" fillId="0" borderId="0">
      <protection locked="0"/>
    </xf>
    <xf numFmtId="0" fontId="1" fillId="0" borderId="0"/>
    <xf numFmtId="221" fontId="75" fillId="0" borderId="0">
      <protection locked="0"/>
    </xf>
    <xf numFmtId="0" fontId="1" fillId="0" borderId="0"/>
    <xf numFmtId="6" fontId="81" fillId="0" borderId="0">
      <protection locked="0"/>
    </xf>
    <xf numFmtId="43" fontId="1" fillId="0" borderId="0" applyFont="0" applyFill="0" applyBorder="0" applyAlignment="0" applyProtection="0"/>
    <xf numFmtId="0" fontId="10" fillId="0" borderId="0" applyNumberFormat="0" applyFill="0" applyBorder="0" applyAlignment="0"/>
    <xf numFmtId="0" fontId="1" fillId="0" borderId="0"/>
    <xf numFmtId="6" fontId="81" fillId="0" borderId="0">
      <protection locked="0"/>
    </xf>
    <xf numFmtId="6" fontId="81" fillId="0" borderId="0">
      <protection locked="0"/>
    </xf>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7" borderId="0" applyNumberFormat="0" applyBorder="0" applyAlignment="0" applyProtection="0"/>
    <xf numFmtId="0" fontId="10" fillId="0" borderId="0" applyNumberFormat="0" applyFill="0" applyBorder="0" applyAlignment="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xf numFmtId="0" fontId="1" fillId="83" borderId="0" applyNumberFormat="0" applyBorder="0" applyAlignment="0" applyProtection="0"/>
    <xf numFmtId="0" fontId="1" fillId="81"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4" borderId="0" applyNumberFormat="0" applyBorder="0" applyAlignment="0" applyProtection="0"/>
    <xf numFmtId="0" fontId="1" fillId="89" borderId="0" applyNumberFormat="0" applyBorder="0" applyAlignment="0" applyProtection="0"/>
    <xf numFmtId="0" fontId="1" fillId="77" borderId="0" applyNumberFormat="0" applyBorder="0" applyAlignment="0" applyProtection="0"/>
    <xf numFmtId="44" fontId="1" fillId="0" borderId="0" applyFont="0" applyFill="0" applyBorder="0" applyAlignment="0" applyProtection="0"/>
    <xf numFmtId="0" fontId="1" fillId="90" borderId="0" applyNumberFormat="0" applyBorder="0" applyAlignment="0" applyProtection="0"/>
    <xf numFmtId="43" fontId="1" fillId="0" borderId="0" applyFont="0" applyFill="0" applyBorder="0" applyAlignment="0" applyProtection="0"/>
    <xf numFmtId="6" fontId="81" fillId="0" borderId="0">
      <protection locked="0"/>
    </xf>
    <xf numFmtId="44" fontId="1" fillId="0" borderId="0" applyFont="0" applyFill="0" applyBorder="0" applyAlignment="0" applyProtection="0"/>
    <xf numFmtId="0" fontId="1" fillId="80" borderId="0" applyNumberFormat="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74" borderId="0" applyNumberFormat="0" applyBorder="0" applyAlignment="0" applyProtection="0"/>
    <xf numFmtId="0" fontId="1" fillId="81" borderId="0" applyNumberFormat="0" applyBorder="0" applyAlignment="0" applyProtection="0"/>
    <xf numFmtId="43" fontId="1" fillId="0" borderId="0" applyFont="0" applyFill="0" applyBorder="0" applyAlignment="0" applyProtection="0"/>
    <xf numFmtId="0" fontId="10" fillId="0" borderId="0" applyNumberFormat="0" applyFill="0" applyBorder="0" applyAlignment="0"/>
    <xf numFmtId="0" fontId="1" fillId="86"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75"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221" fontId="75"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1" fontId="75"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6" fontId="81" fillId="0" borderId="0">
      <protection locked="0"/>
    </xf>
    <xf numFmtId="0" fontId="10" fillId="0" borderId="0" applyNumberFormat="0" applyFill="0" applyBorder="0" applyAlignment="0"/>
    <xf numFmtId="221" fontId="75" fillId="0" borderId="0">
      <protection locked="0"/>
    </xf>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221" fontId="75" fillId="0" borderId="0">
      <protection locked="0"/>
    </xf>
    <xf numFmtId="0" fontId="1" fillId="0" borderId="0"/>
    <xf numFmtId="9" fontId="1" fillId="0" borderId="0" applyFont="0" applyFill="0" applyBorder="0" applyAlignment="0" applyProtection="0"/>
    <xf numFmtId="6" fontId="81" fillId="0" borderId="0">
      <protection locked="0"/>
    </xf>
    <xf numFmtId="221" fontId="75" fillId="0" borderId="0">
      <protection locked="0"/>
    </xf>
    <xf numFmtId="0" fontId="10" fillId="0" borderId="0" applyNumberFormat="0" applyFill="0" applyBorder="0" applyAlignment="0"/>
    <xf numFmtId="221" fontId="75" fillId="0" borderId="0">
      <protection locked="0"/>
    </xf>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6" fontId="81" fillId="0" borderId="0">
      <protection locked="0"/>
    </xf>
    <xf numFmtId="221" fontId="75" fillId="0" borderId="0">
      <protection locked="0"/>
    </xf>
    <xf numFmtId="0" fontId="10" fillId="0" borderId="0" applyNumberFormat="0" applyFill="0" applyBorder="0" applyAlignment="0"/>
    <xf numFmtId="0" fontId="10" fillId="0" borderId="0" applyNumberFormat="0" applyFill="0" applyBorder="0" applyAlignment="0"/>
    <xf numFmtId="0" fontId="1" fillId="0" borderId="0"/>
    <xf numFmtId="0" fontId="10" fillId="0" borderId="0" applyNumberFormat="0" applyFill="0" applyBorder="0" applyAlignment="0"/>
    <xf numFmtId="221" fontId="75" fillId="0" borderId="0">
      <protection locked="0"/>
    </xf>
    <xf numFmtId="6" fontId="8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6" fontId="81" fillId="0" borderId="0">
      <protection locked="0"/>
    </xf>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87" borderId="0" applyNumberFormat="0" applyBorder="0" applyAlignment="0" applyProtection="0"/>
    <xf numFmtId="9" fontId="1" fillId="0" borderId="0" applyFont="0" applyFill="0" applyBorder="0" applyAlignment="0" applyProtection="0"/>
    <xf numFmtId="0" fontId="1" fillId="83" borderId="0" applyNumberFormat="0" applyBorder="0" applyAlignment="0" applyProtection="0"/>
    <xf numFmtId="0" fontId="1" fillId="81"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4" borderId="0" applyNumberFormat="0" applyBorder="0" applyAlignment="0" applyProtection="0"/>
    <xf numFmtId="0" fontId="1" fillId="89" borderId="0" applyNumberFormat="0" applyBorder="0" applyAlignment="0" applyProtection="0"/>
    <xf numFmtId="0" fontId="1" fillId="77" borderId="0" applyNumberFormat="0" applyBorder="0" applyAlignment="0" applyProtection="0"/>
    <xf numFmtId="0" fontId="1" fillId="90" borderId="0" applyNumberFormat="0" applyBorder="0" applyAlignment="0" applyProtection="0"/>
    <xf numFmtId="0" fontId="1" fillId="80" borderId="0" applyNumberFormat="0" applyBorder="0" applyAlignment="0" applyProtection="0"/>
    <xf numFmtId="0" fontId="1" fillId="74" borderId="0" applyNumberFormat="0" applyBorder="0" applyAlignment="0" applyProtection="0"/>
    <xf numFmtId="0" fontId="1" fillId="81" borderId="0" applyNumberFormat="0" applyBorder="0" applyAlignment="0" applyProtection="0"/>
    <xf numFmtId="0" fontId="1" fillId="86"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7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1" fontId="75" fillId="0" borderId="0">
      <protection locked="0"/>
    </xf>
    <xf numFmtId="0" fontId="10" fillId="0" borderId="0"/>
    <xf numFmtId="44"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 fontId="10" fillId="0" borderId="0" applyFont="0" applyFill="0" applyBorder="0" applyAlignment="0" applyProtection="0"/>
    <xf numFmtId="0" fontId="10" fillId="0" borderId="0"/>
    <xf numFmtId="0" fontId="1" fillId="0" borderId="0"/>
    <xf numFmtId="9" fontId="10"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0" fillId="0" borderId="0"/>
    <xf numFmtId="44" fontId="10"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3" borderId="0" applyNumberFormat="0" applyBorder="0" applyAlignment="0" applyProtection="0"/>
    <xf numFmtId="0" fontId="1" fillId="86" borderId="0" applyNumberFormat="0" applyBorder="0" applyAlignment="0" applyProtection="0"/>
    <xf numFmtId="0" fontId="1" fillId="89"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90" borderId="0" applyNumberFormat="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87"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83" borderId="0" applyNumberFormat="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1"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43" fontId="1" fillId="0" borderId="0" applyFont="0" applyFill="0" applyBorder="0" applyAlignment="0" applyProtection="0"/>
    <xf numFmtId="0" fontId="1" fillId="84" borderId="0" applyNumberFormat="0" applyBorder="0" applyAlignment="0" applyProtection="0"/>
    <xf numFmtId="44" fontId="1" fillId="0" borderId="0" applyFont="0" applyFill="0" applyBorder="0" applyAlignment="0" applyProtection="0"/>
    <xf numFmtId="0" fontId="1" fillId="89" borderId="0" applyNumberFormat="0" applyBorder="0" applyAlignment="0" applyProtection="0"/>
    <xf numFmtId="0" fontId="1" fillId="77" borderId="0" applyNumberFormat="0" applyBorder="0" applyAlignment="0" applyProtection="0"/>
    <xf numFmtId="43" fontId="1" fillId="0" borderId="0" applyFont="0" applyFill="0" applyBorder="0" applyAlignment="0" applyProtection="0"/>
    <xf numFmtId="0" fontId="1" fillId="90"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80"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74"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81"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86" borderId="0" applyNumberFormat="0" applyBorder="0" applyAlignment="0" applyProtection="0"/>
    <xf numFmtId="0" fontId="1" fillId="78" borderId="0" applyNumberFormat="0" applyBorder="0" applyAlignment="0" applyProtection="0"/>
    <xf numFmtId="44" fontId="1" fillId="0" borderId="0" applyFont="0" applyFill="0" applyBorder="0" applyAlignment="0" applyProtection="0"/>
    <xf numFmtId="0" fontId="1" fillId="81" borderId="0" applyNumberFormat="0" applyBorder="0" applyAlignment="0" applyProtection="0"/>
    <xf numFmtId="0" fontId="1" fillId="75" borderId="0" applyNumberFormat="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3" borderId="0" applyNumberFormat="0" applyBorder="0" applyAlignment="0" applyProtection="0"/>
    <xf numFmtId="0" fontId="1" fillId="86" borderId="0" applyNumberFormat="0" applyBorder="0" applyAlignment="0" applyProtection="0"/>
    <xf numFmtId="0" fontId="1" fillId="89"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9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3" borderId="0" applyNumberFormat="0" applyBorder="0" applyAlignment="0" applyProtection="0"/>
    <xf numFmtId="0" fontId="1" fillId="86" borderId="0" applyNumberFormat="0" applyBorder="0" applyAlignment="0" applyProtection="0"/>
    <xf numFmtId="0" fontId="1" fillId="89"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90" borderId="0" applyNumberFormat="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87"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83" borderId="0" applyNumberFormat="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1"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43" fontId="1" fillId="0" borderId="0" applyFont="0" applyFill="0" applyBorder="0" applyAlignment="0" applyProtection="0"/>
    <xf numFmtId="0" fontId="1" fillId="84" borderId="0" applyNumberFormat="0" applyBorder="0" applyAlignment="0" applyProtection="0"/>
    <xf numFmtId="44" fontId="1" fillId="0" borderId="0" applyFont="0" applyFill="0" applyBorder="0" applyAlignment="0" applyProtection="0"/>
    <xf numFmtId="0" fontId="1" fillId="89" borderId="0" applyNumberFormat="0" applyBorder="0" applyAlignment="0" applyProtection="0"/>
    <xf numFmtId="0" fontId="1" fillId="77" borderId="0" applyNumberFormat="0" applyBorder="0" applyAlignment="0" applyProtection="0"/>
    <xf numFmtId="43" fontId="1" fillId="0" borderId="0" applyFont="0" applyFill="0" applyBorder="0" applyAlignment="0" applyProtection="0"/>
    <xf numFmtId="0" fontId="1" fillId="90"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80"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74"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81"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86" borderId="0" applyNumberFormat="0" applyBorder="0" applyAlignment="0" applyProtection="0"/>
    <xf numFmtId="0" fontId="1" fillId="78" borderId="0" applyNumberFormat="0" applyBorder="0" applyAlignment="0" applyProtection="0"/>
    <xf numFmtId="44" fontId="1" fillId="0" borderId="0" applyFont="0" applyFill="0" applyBorder="0" applyAlignment="0" applyProtection="0"/>
    <xf numFmtId="0" fontId="1" fillId="81" borderId="0" applyNumberFormat="0" applyBorder="0" applyAlignment="0" applyProtection="0"/>
    <xf numFmtId="0" fontId="1" fillId="75" borderId="0" applyNumberFormat="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xf numFmtId="0" fontId="1" fillId="0" borderId="0"/>
    <xf numFmtId="0" fontId="1" fillId="0" borderId="0"/>
    <xf numFmtId="0" fontId="1" fillId="0" borderId="0"/>
    <xf numFmtId="0" fontId="10" fillId="9" borderId="138" applyNumberFormat="0" applyFont="0" applyAlignment="0" applyProtection="0"/>
    <xf numFmtId="0" fontId="1" fillId="0" borderId="0"/>
    <xf numFmtId="224" fontId="10" fillId="0" borderId="0">
      <protection locked="0"/>
    </xf>
    <xf numFmtId="226" fontId="10" fillId="0" borderId="0">
      <protection locked="0"/>
    </xf>
    <xf numFmtId="226" fontId="10" fillId="0" borderId="0">
      <protection locked="0"/>
    </xf>
    <xf numFmtId="0" fontId="10" fillId="0" borderId="0"/>
    <xf numFmtId="233" fontId="10" fillId="0" borderId="0">
      <protection hidden="1"/>
    </xf>
    <xf numFmtId="10" fontId="10" fillId="0" borderId="0" applyFont="0" applyFill="0" applyBorder="0" applyAlignment="0" applyProtection="0"/>
    <xf numFmtId="235" fontId="10" fillId="0" borderId="0"/>
    <xf numFmtId="4" fontId="10" fillId="45" borderId="0" applyNumberFormat="0" applyProtection="0">
      <alignment horizontal="left" vertical="center"/>
    </xf>
    <xf numFmtId="0" fontId="10" fillId="0" borderId="30"/>
    <xf numFmtId="9"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224" fontId="10" fillId="0" borderId="0">
      <protection locked="0"/>
    </xf>
    <xf numFmtId="226" fontId="10" fillId="0" borderId="0">
      <protection locked="0"/>
    </xf>
    <xf numFmtId="226" fontId="10" fillId="0" borderId="0">
      <protection locked="0"/>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244" fontId="10" fillId="0" borderId="0" applyFont="0" applyFill="0" applyBorder="0" applyAlignment="0" applyProtection="0"/>
    <xf numFmtId="247" fontId="10" fillId="0" borderId="0" applyFont="0" applyFill="0" applyBorder="0" applyAlignment="0" applyProtection="0"/>
    <xf numFmtId="0" fontId="1" fillId="0" borderId="0"/>
    <xf numFmtId="0" fontId="1" fillId="0" borderId="0"/>
    <xf numFmtId="248" fontId="10" fillId="0" borderId="0"/>
    <xf numFmtId="0" fontId="1" fillId="0" borderId="0"/>
    <xf numFmtId="43" fontId="10" fillId="0" borderId="0" applyFont="0" applyFill="0" applyBorder="0" applyAlignment="0" applyProtection="0"/>
    <xf numFmtId="0" fontId="1"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0"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3"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6"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89"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0" fontId="1" fillId="9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 fillId="55" borderId="49"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 fillId="0" borderId="0"/>
    <xf numFmtId="0" fontId="1" fillId="74"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3" borderId="0" applyNumberFormat="0" applyBorder="0" applyAlignment="0" applyProtection="0"/>
    <xf numFmtId="0" fontId="1" fillId="86" borderId="0" applyNumberFormat="0" applyBorder="0" applyAlignment="0" applyProtection="0"/>
    <xf numFmtId="0" fontId="1" fillId="89"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9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1" fillId="0" borderId="0"/>
    <xf numFmtId="3" fontId="189" fillId="0" borderId="0" applyFont="0" applyFill="0" applyBorder="0" applyAlignment="0" applyProtection="0"/>
    <xf numFmtId="9" fontId="10" fillId="0" borderId="0" applyFont="0" applyFill="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3" borderId="0" applyNumberFormat="0" applyBorder="0" applyAlignment="0" applyProtection="0"/>
    <xf numFmtId="0" fontId="1" fillId="86" borderId="0" applyNumberFormat="0" applyBorder="0" applyAlignment="0" applyProtection="0"/>
    <xf numFmtId="0" fontId="1" fillId="89" borderId="0" applyNumberFormat="0" applyBorder="0" applyAlignment="0" applyProtection="0"/>
    <xf numFmtId="9" fontId="10" fillId="0" borderId="0" applyFont="0" applyFill="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90" borderId="0" applyNumberFormat="0" applyBorder="0" applyAlignment="0" applyProtection="0"/>
    <xf numFmtId="0" fontId="1" fillId="0" borderId="0"/>
    <xf numFmtId="43" fontId="10" fillId="0" borderId="0" applyFont="0" applyFill="0" applyBorder="0" applyAlignment="0" applyProtection="0"/>
    <xf numFmtId="0" fontId="1" fillId="0" borderId="0"/>
    <xf numFmtId="0" fontId="189" fillId="111" borderId="0" applyNumberFormat="0" applyFont="0" applyBorder="0" applyAlignment="0" applyProtection="0"/>
    <xf numFmtId="9"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0"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80" borderId="0" applyNumberFormat="0" applyBorder="0" applyAlignment="0" applyProtection="0"/>
    <xf numFmtId="0" fontId="1" fillId="83" borderId="0" applyNumberFormat="0" applyBorder="0" applyAlignment="0" applyProtection="0"/>
    <xf numFmtId="0" fontId="1" fillId="86" borderId="0" applyNumberFormat="0" applyBorder="0" applyAlignment="0" applyProtection="0"/>
    <xf numFmtId="0" fontId="1" fillId="89" borderId="0" applyNumberFormat="0" applyBorder="0" applyAlignment="0" applyProtection="0"/>
    <xf numFmtId="0" fontId="1" fillId="75"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1" borderId="0" applyNumberFormat="0" applyBorder="0" applyAlignment="0" applyProtection="0"/>
    <xf numFmtId="0" fontId="1" fillId="84"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90" borderId="0" applyNumberFormat="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0" fontId="1" fillId="55" borderId="4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87"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83" borderId="0" applyNumberFormat="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1"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43" fontId="1" fillId="0" borderId="0" applyFont="0" applyFill="0" applyBorder="0" applyAlignment="0" applyProtection="0"/>
    <xf numFmtId="0" fontId="1" fillId="84" borderId="0" applyNumberFormat="0" applyBorder="0" applyAlignment="0" applyProtection="0"/>
    <xf numFmtId="44" fontId="1" fillId="0" borderId="0" applyFont="0" applyFill="0" applyBorder="0" applyAlignment="0" applyProtection="0"/>
    <xf numFmtId="0" fontId="1" fillId="89" borderId="0" applyNumberFormat="0" applyBorder="0" applyAlignment="0" applyProtection="0"/>
    <xf numFmtId="0" fontId="1" fillId="77" borderId="0" applyNumberFormat="0" applyBorder="0" applyAlignment="0" applyProtection="0"/>
    <xf numFmtId="43" fontId="1" fillId="0" borderId="0" applyFont="0" applyFill="0" applyBorder="0" applyAlignment="0" applyProtection="0"/>
    <xf numFmtId="0" fontId="1" fillId="90"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80"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74"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81"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86" borderId="0" applyNumberFormat="0" applyBorder="0" applyAlignment="0" applyProtection="0"/>
    <xf numFmtId="0" fontId="1" fillId="78" borderId="0" applyNumberFormat="0" applyBorder="0" applyAlignment="0" applyProtection="0"/>
    <xf numFmtId="44" fontId="1" fillId="0" borderId="0" applyFont="0" applyFill="0" applyBorder="0" applyAlignment="0" applyProtection="0"/>
    <xf numFmtId="0" fontId="1" fillId="81" borderId="0" applyNumberFormat="0" applyBorder="0" applyAlignment="0" applyProtection="0"/>
    <xf numFmtId="0" fontId="1" fillId="75" borderId="0" applyNumberFormat="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 fontId="189" fillId="0" borderId="0" applyFont="0" applyFill="0" applyBorder="0" applyAlignment="0" applyProtection="0"/>
    <xf numFmtId="0" fontId="10" fillId="0" borderId="0"/>
    <xf numFmtId="0" fontId="193" fillId="0" borderId="8">
      <alignment horizontal="center"/>
    </xf>
    <xf numFmtId="43" fontId="1"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89" fillId="0" borderId="0" applyNumberFormat="0" applyFont="0" applyFill="0" applyBorder="0" applyAlignment="0" applyProtection="0">
      <alignment horizontal="left"/>
    </xf>
    <xf numFmtId="0" fontId="1" fillId="0" borderId="0"/>
    <xf numFmtId="15" fontId="189"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87" borderId="0" applyNumberFormat="0" applyBorder="0" applyAlignment="0" applyProtection="0"/>
    <xf numFmtId="9" fontId="1" fillId="0" borderId="0" applyFont="0" applyFill="0" applyBorder="0" applyAlignment="0" applyProtection="0"/>
    <xf numFmtId="0" fontId="1" fillId="83" borderId="0" applyNumberFormat="0" applyBorder="0" applyAlignment="0" applyProtection="0"/>
    <xf numFmtId="0" fontId="1" fillId="81"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4" borderId="0" applyNumberFormat="0" applyBorder="0" applyAlignment="0" applyProtection="0"/>
    <xf numFmtId="0" fontId="1" fillId="89" borderId="0" applyNumberFormat="0" applyBorder="0" applyAlignment="0" applyProtection="0"/>
    <xf numFmtId="0" fontId="1" fillId="77" borderId="0" applyNumberFormat="0" applyBorder="0" applyAlignment="0" applyProtection="0"/>
    <xf numFmtId="0" fontId="1" fillId="90" borderId="0" applyNumberFormat="0" applyBorder="0" applyAlignment="0" applyProtection="0"/>
    <xf numFmtId="0" fontId="1" fillId="80" borderId="0" applyNumberFormat="0" applyBorder="0" applyAlignment="0" applyProtection="0"/>
    <xf numFmtId="0" fontId="1" fillId="74" borderId="0" applyNumberFormat="0" applyBorder="0" applyAlignment="0" applyProtection="0"/>
    <xf numFmtId="0" fontId="1" fillId="81" borderId="0" applyNumberFormat="0" applyBorder="0" applyAlignment="0" applyProtection="0"/>
    <xf numFmtId="0" fontId="1" fillId="86"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7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87" borderId="0" applyNumberFormat="0" applyBorder="0" applyAlignment="0" applyProtection="0"/>
    <xf numFmtId="9" fontId="1" fillId="0" borderId="0" applyFont="0" applyFill="0" applyBorder="0" applyAlignment="0" applyProtection="0"/>
    <xf numFmtId="0" fontId="1" fillId="83" borderId="0" applyNumberFormat="0" applyBorder="0" applyAlignment="0" applyProtection="0"/>
    <xf numFmtId="0" fontId="1" fillId="81"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4" borderId="0" applyNumberFormat="0" applyBorder="0" applyAlignment="0" applyProtection="0"/>
    <xf numFmtId="0" fontId="1" fillId="89" borderId="0" applyNumberFormat="0" applyBorder="0" applyAlignment="0" applyProtection="0"/>
    <xf numFmtId="0" fontId="1" fillId="77" borderId="0" applyNumberFormat="0" applyBorder="0" applyAlignment="0" applyProtection="0"/>
    <xf numFmtId="0" fontId="1" fillId="90" borderId="0" applyNumberFormat="0" applyBorder="0" applyAlignment="0" applyProtection="0"/>
    <xf numFmtId="0" fontId="1" fillId="80" borderId="0" applyNumberFormat="0" applyBorder="0" applyAlignment="0" applyProtection="0"/>
    <xf numFmtId="0" fontId="1" fillId="74" borderId="0" applyNumberFormat="0" applyBorder="0" applyAlignment="0" applyProtection="0"/>
    <xf numFmtId="0" fontId="1" fillId="81" borderId="0" applyNumberFormat="0" applyBorder="0" applyAlignment="0" applyProtection="0"/>
    <xf numFmtId="0" fontId="1" fillId="86"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7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7"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83" borderId="0" applyNumberFormat="0" applyBorder="0" applyAlignment="0" applyProtection="0"/>
    <xf numFmtId="0" fontId="1" fillId="81" borderId="0" applyNumberFormat="0" applyBorder="0" applyAlignment="0" applyProtection="0"/>
    <xf numFmtId="0" fontId="1" fillId="87" borderId="0" applyNumberFormat="0" applyBorder="0" applyAlignment="0" applyProtection="0"/>
    <xf numFmtId="0" fontId="1" fillId="87" borderId="0" applyNumberFormat="0" applyBorder="0" applyAlignment="0" applyProtection="0"/>
    <xf numFmtId="0" fontId="1" fillId="84" borderId="0" applyNumberFormat="0" applyBorder="0" applyAlignment="0" applyProtection="0"/>
    <xf numFmtId="0" fontId="1" fillId="89" borderId="0" applyNumberFormat="0" applyBorder="0" applyAlignment="0" applyProtection="0"/>
    <xf numFmtId="0" fontId="1" fillId="77" borderId="0" applyNumberFormat="0" applyBorder="0" applyAlignment="0" applyProtection="0"/>
    <xf numFmtId="44" fontId="1" fillId="0" borderId="0" applyFont="0" applyFill="0" applyBorder="0" applyAlignment="0" applyProtection="0"/>
    <xf numFmtId="0" fontId="1" fillId="90"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0" borderId="0" applyNumberFormat="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74" borderId="0" applyNumberFormat="0" applyBorder="0" applyAlignment="0" applyProtection="0"/>
    <xf numFmtId="0" fontId="1" fillId="81" borderId="0" applyNumberFormat="0" applyBorder="0" applyAlignment="0" applyProtection="0"/>
    <xf numFmtId="43" fontId="1" fillId="0" borderId="0" applyFont="0" applyFill="0" applyBorder="0" applyAlignment="0" applyProtection="0"/>
    <xf numFmtId="0" fontId="1" fillId="86"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75"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0" fillId="0" borderId="0"/>
    <xf numFmtId="3" fontId="10" fillId="0" borderId="0" applyFont="0" applyFill="0" applyBorder="0" applyAlignment="0" applyProtection="0"/>
    <xf numFmtId="9" fontId="10" fillId="0" borderId="0" applyFont="0" applyFill="0" applyBorder="0" applyAlignment="0" applyProtection="0"/>
    <xf numFmtId="0" fontId="10" fillId="0" borderId="0" applyFont="0" applyFill="0" applyBorder="0" applyAlignment="0" applyProtection="0"/>
    <xf numFmtId="0" fontId="217" fillId="0" borderId="0"/>
    <xf numFmtId="44" fontId="218" fillId="0" borderId="0"/>
    <xf numFmtId="44" fontId="218" fillId="0" borderId="0"/>
    <xf numFmtId="44" fontId="218" fillId="0" borderId="0"/>
    <xf numFmtId="0" fontId="217" fillId="0" borderId="0"/>
    <xf numFmtId="0" fontId="217" fillId="0" borderId="0"/>
    <xf numFmtId="9" fontId="218" fillId="0" borderId="0"/>
    <xf numFmtId="44" fontId="218" fillId="0" borderId="0"/>
    <xf numFmtId="0" fontId="217" fillId="0" borderId="0"/>
    <xf numFmtId="0" fontId="217" fillId="0" borderId="0"/>
    <xf numFmtId="0" fontId="217" fillId="0" borderId="0"/>
    <xf numFmtId="9" fontId="218" fillId="0" borderId="0"/>
    <xf numFmtId="44" fontId="218" fillId="0" borderId="0"/>
    <xf numFmtId="9" fontId="218" fillId="0" borderId="0"/>
    <xf numFmtId="44" fontId="218" fillId="0" borderId="0"/>
    <xf numFmtId="9" fontId="218" fillId="0" borderId="0"/>
    <xf numFmtId="9" fontId="218" fillId="0" borderId="0"/>
    <xf numFmtId="9" fontId="218" fillId="0" borderId="0"/>
    <xf numFmtId="0" fontId="127" fillId="0" borderId="0"/>
    <xf numFmtId="44" fontId="218" fillId="0" borderId="0"/>
    <xf numFmtId="9" fontId="218" fillId="0" borderId="0"/>
  </cellStyleXfs>
  <cellXfs count="753">
    <xf numFmtId="164" fontId="0" fillId="0" borderId="0" xfId="0"/>
    <xf numFmtId="164" fontId="12" fillId="0" borderId="0" xfId="0" applyFont="1" applyAlignment="1">
      <alignment horizontal="center"/>
    </xf>
    <xf numFmtId="164" fontId="12" fillId="0" borderId="0" xfId="0" applyFont="1"/>
    <xf numFmtId="164" fontId="11" fillId="0" borderId="0" xfId="0" applyFont="1"/>
    <xf numFmtId="164" fontId="11" fillId="0" borderId="0" xfId="0" applyFont="1" applyAlignment="1">
      <alignment horizontal="right"/>
    </xf>
    <xf numFmtId="164" fontId="14" fillId="0" borderId="0" xfId="0" applyFont="1"/>
    <xf numFmtId="164" fontId="14" fillId="0" borderId="0" xfId="0" applyFont="1" applyAlignment="1">
      <alignment horizontal="centerContinuous"/>
    </xf>
    <xf numFmtId="165" fontId="0" fillId="0" borderId="0" xfId="0" applyNumberFormat="1" applyAlignment="1">
      <alignment horizontal="center"/>
    </xf>
    <xf numFmtId="165" fontId="0" fillId="0" borderId="0" xfId="0" applyNumberFormat="1" applyAlignment="1">
      <alignment horizontal="center" vertical="top"/>
    </xf>
    <xf numFmtId="164" fontId="0" fillId="0" borderId="0" xfId="0" applyAlignment="1">
      <alignment vertical="top"/>
    </xf>
    <xf numFmtId="164" fontId="0" fillId="0" borderId="0" xfId="0" applyAlignment="1">
      <alignment vertical="center"/>
    </xf>
    <xf numFmtId="164" fontId="12" fillId="0" borderId="0" xfId="0" applyFont="1" applyAlignment="1">
      <alignment vertical="center"/>
    </xf>
    <xf numFmtId="164" fontId="12" fillId="0" borderId="0" xfId="0" applyFont="1" applyAlignment="1">
      <alignment vertical="top"/>
    </xf>
    <xf numFmtId="166" fontId="12" fillId="0" borderId="0" xfId="640" applyFont="1" applyAlignment="1">
      <alignment vertical="center"/>
    </xf>
    <xf numFmtId="166" fontId="12" fillId="0" borderId="38" xfId="640" applyFont="1" applyBorder="1" applyAlignment="1">
      <alignment vertical="top"/>
    </xf>
    <xf numFmtId="167" fontId="12" fillId="0" borderId="0" xfId="328" applyNumberFormat="1" applyFont="1" applyAlignment="1">
      <alignment vertical="center"/>
    </xf>
    <xf numFmtId="167" fontId="12" fillId="0" borderId="38" xfId="328" applyNumberFormat="1" applyFont="1" applyBorder="1" applyAlignment="1">
      <alignment vertical="top"/>
    </xf>
    <xf numFmtId="167" fontId="12" fillId="0" borderId="0" xfId="0" applyNumberFormat="1" applyFont="1" applyAlignment="1">
      <alignment vertical="center"/>
    </xf>
    <xf numFmtId="167" fontId="0" fillId="0" borderId="0" xfId="0" applyNumberFormat="1"/>
    <xf numFmtId="167" fontId="12" fillId="0" borderId="0" xfId="0" applyNumberFormat="1" applyFont="1" applyAlignment="1">
      <alignment vertical="top"/>
    </xf>
    <xf numFmtId="167" fontId="12" fillId="0" borderId="0" xfId="0" applyNumberFormat="1" applyFont="1" applyBorder="1" applyAlignment="1">
      <alignment vertical="center"/>
    </xf>
    <xf numFmtId="165" fontId="11" fillId="0" borderId="0" xfId="0" applyNumberFormat="1" applyFont="1" applyAlignment="1">
      <alignment horizontal="center" vertical="center"/>
    </xf>
    <xf numFmtId="164" fontId="11" fillId="0" borderId="0" xfId="0" applyFont="1" applyAlignment="1">
      <alignment vertical="center"/>
    </xf>
    <xf numFmtId="167" fontId="11" fillId="0" borderId="0" xfId="0" applyNumberFormat="1" applyFont="1" applyAlignment="1">
      <alignment vertical="center"/>
    </xf>
    <xf numFmtId="164" fontId="0" fillId="0" borderId="0" xfId="0" applyAlignment="1"/>
    <xf numFmtId="164" fontId="12" fillId="0" borderId="0" xfId="0" applyFont="1" applyAlignment="1"/>
    <xf numFmtId="167" fontId="12" fillId="0" borderId="9" xfId="328" applyNumberFormat="1" applyFont="1" applyBorder="1" applyAlignment="1"/>
    <xf numFmtId="166" fontId="12" fillId="0" borderId="9" xfId="640" applyFont="1" applyBorder="1" applyAlignment="1"/>
    <xf numFmtId="167" fontId="12" fillId="0" borderId="0" xfId="0" applyNumberFormat="1" applyFont="1" applyAlignment="1"/>
    <xf numFmtId="167" fontId="12" fillId="0" borderId="9" xfId="328" applyNumberFormat="1" applyFont="1" applyBorder="1" applyAlignment="1">
      <alignment vertical="top"/>
    </xf>
    <xf numFmtId="169" fontId="12" fillId="0" borderId="0" xfId="328" applyFont="1" applyAlignment="1">
      <alignment vertical="center"/>
    </xf>
    <xf numFmtId="169" fontId="12" fillId="0" borderId="38" xfId="328" applyFont="1" applyBorder="1" applyAlignment="1">
      <alignment vertical="top"/>
    </xf>
    <xf numFmtId="169" fontId="12" fillId="0" borderId="9" xfId="328" applyFont="1" applyBorder="1" applyAlignment="1"/>
    <xf numFmtId="169" fontId="12" fillId="0" borderId="9" xfId="328" applyFont="1" applyBorder="1" applyAlignment="1">
      <alignment vertical="top"/>
    </xf>
    <xf numFmtId="165" fontId="11" fillId="0" borderId="0" xfId="0" applyNumberFormat="1" applyFont="1" applyAlignment="1">
      <alignment horizontal="center" vertical="top"/>
    </xf>
    <xf numFmtId="164" fontId="11" fillId="0" borderId="0" xfId="0" applyFont="1" applyAlignment="1">
      <alignment vertical="top"/>
    </xf>
    <xf numFmtId="167" fontId="12" fillId="0" borderId="0" xfId="0" applyNumberFormat="1" applyFont="1" applyAlignment="1">
      <alignment horizontal="right" vertical="center"/>
    </xf>
    <xf numFmtId="167" fontId="11" fillId="0" borderId="0" xfId="328" applyNumberFormat="1" applyFont="1" applyAlignment="1"/>
    <xf numFmtId="166" fontId="11" fillId="0" borderId="0" xfId="640" applyFont="1"/>
    <xf numFmtId="169" fontId="11" fillId="0" borderId="0" xfId="328" applyFont="1" applyAlignment="1"/>
    <xf numFmtId="173" fontId="11" fillId="0" borderId="0" xfId="328" applyNumberFormat="1" applyFont="1" applyBorder="1" applyAlignment="1">
      <alignment vertical="center"/>
    </xf>
    <xf numFmtId="173" fontId="11" fillId="0" borderId="0" xfId="328" applyNumberFormat="1" applyFont="1" applyAlignment="1"/>
    <xf numFmtId="173" fontId="11" fillId="0" borderId="0" xfId="174" applyNumberFormat="1" applyFont="1"/>
    <xf numFmtId="169" fontId="11" fillId="0" borderId="0" xfId="328" applyFont="1" applyAlignment="1">
      <alignment vertical="center"/>
    </xf>
    <xf numFmtId="0" fontId="0" fillId="0" borderId="0" xfId="0" applyNumberFormat="1"/>
    <xf numFmtId="0" fontId="12" fillId="0" borderId="31" xfId="0" applyNumberFormat="1" applyFont="1" applyBorder="1" applyAlignment="1">
      <alignment horizontal="centerContinuous"/>
    </xf>
    <xf numFmtId="0" fontId="11" fillId="0" borderId="31" xfId="0" applyNumberFormat="1" applyFont="1" applyBorder="1" applyAlignment="1">
      <alignment horizontal="center" wrapText="1"/>
    </xf>
    <xf numFmtId="0" fontId="11" fillId="0" borderId="0" xfId="0" applyNumberFormat="1" applyFont="1" applyAlignment="1">
      <alignment horizontal="center"/>
    </xf>
    <xf numFmtId="0" fontId="11" fillId="0" borderId="31" xfId="0" applyNumberFormat="1" applyFont="1" applyBorder="1" applyAlignment="1">
      <alignment horizontal="centerContinuous"/>
    </xf>
    <xf numFmtId="0" fontId="11" fillId="0" borderId="39" xfId="0" applyNumberFormat="1" applyFont="1" applyBorder="1" applyAlignment="1">
      <alignment horizontal="center" wrapText="1"/>
    </xf>
    <xf numFmtId="0" fontId="11" fillId="0" borderId="0" xfId="0" applyNumberFormat="1" applyFont="1" applyBorder="1" applyAlignment="1">
      <alignment horizontal="centerContinuous"/>
    </xf>
    <xf numFmtId="173" fontId="11" fillId="0" borderId="0" xfId="174" applyNumberFormat="1" applyFont="1" applyAlignment="1">
      <alignment vertical="center"/>
    </xf>
    <xf numFmtId="169" fontId="12" fillId="0" borderId="0" xfId="328" applyFont="1" applyBorder="1" applyAlignment="1">
      <alignment vertical="top"/>
    </xf>
    <xf numFmtId="172" fontId="11" fillId="0" borderId="0" xfId="328" applyNumberFormat="1" applyFont="1" applyAlignment="1">
      <alignment vertical="center"/>
    </xf>
    <xf numFmtId="173" fontId="12" fillId="0" borderId="0" xfId="174" applyNumberFormat="1" applyFont="1" applyAlignment="1">
      <alignment vertical="top"/>
    </xf>
    <xf numFmtId="164" fontId="0" fillId="0" borderId="0" xfId="0" applyAlignment="1">
      <alignment horizontal="left"/>
    </xf>
    <xf numFmtId="172" fontId="11" fillId="0" borderId="0" xfId="328" applyNumberFormat="1" applyFont="1" applyAlignment="1"/>
    <xf numFmtId="165" fontId="11" fillId="0" borderId="0" xfId="0" applyNumberFormat="1" applyFont="1" applyBorder="1" applyAlignment="1">
      <alignment horizontal="center" vertical="center"/>
    </xf>
    <xf numFmtId="164" fontId="11" fillId="0" borderId="0" xfId="0" applyFont="1" applyBorder="1" applyAlignment="1">
      <alignment vertical="center"/>
    </xf>
    <xf numFmtId="164" fontId="12" fillId="0" borderId="0" xfId="0" applyFont="1" applyBorder="1" applyAlignment="1">
      <alignment vertical="center"/>
    </xf>
    <xf numFmtId="169" fontId="12" fillId="0" borderId="0" xfId="328" applyFont="1" applyBorder="1" applyAlignment="1">
      <alignment vertical="center"/>
    </xf>
    <xf numFmtId="173" fontId="12" fillId="0" borderId="0" xfId="174" applyNumberFormat="1" applyFont="1" applyBorder="1" applyAlignment="1">
      <alignment vertical="center"/>
    </xf>
    <xf numFmtId="0" fontId="0" fillId="0" borderId="0" xfId="0" applyNumberFormat="1" applyAlignment="1">
      <alignment horizontal="center"/>
    </xf>
    <xf numFmtId="0" fontId="11" fillId="0" borderId="0" xfId="328" applyNumberFormat="1" applyFont="1" applyAlignment="1">
      <alignment vertical="center"/>
    </xf>
    <xf numFmtId="0" fontId="11" fillId="0" borderId="0" xfId="328" applyNumberFormat="1" applyFont="1" applyAlignment="1">
      <alignment horizontal="centerContinuous" vertical="center"/>
    </xf>
    <xf numFmtId="175" fontId="11" fillId="0" borderId="0" xfId="174" applyNumberFormat="1" applyFont="1" applyAlignment="1">
      <alignment vertical="center"/>
    </xf>
    <xf numFmtId="175" fontId="11" fillId="0" borderId="0" xfId="174" applyNumberFormat="1" applyFont="1" applyAlignment="1">
      <alignment horizontal="centerContinuous" vertical="center"/>
    </xf>
    <xf numFmtId="0" fontId="11" fillId="0" borderId="0" xfId="328" quotePrefix="1" applyNumberFormat="1" applyFont="1" applyAlignment="1">
      <alignment vertical="center"/>
    </xf>
    <xf numFmtId="170" fontId="11" fillId="0" borderId="0" xfId="640" applyNumberFormat="1" applyFont="1" applyAlignment="1">
      <alignment vertical="center"/>
    </xf>
    <xf numFmtId="171" fontId="11" fillId="0" borderId="0" xfId="640" applyNumberFormat="1" applyFont="1" applyAlignment="1">
      <alignment vertical="center"/>
    </xf>
    <xf numFmtId="170" fontId="12" fillId="0" borderId="38" xfId="640" applyNumberFormat="1" applyFont="1" applyBorder="1" applyAlignment="1">
      <alignment vertical="top"/>
    </xf>
    <xf numFmtId="169" fontId="11" fillId="0" borderId="9" xfId="328" applyFont="1" applyBorder="1" applyAlignment="1">
      <alignment horizontal="center"/>
    </xf>
    <xf numFmtId="169" fontId="11" fillId="0" borderId="0" xfId="328" applyFont="1" applyBorder="1" applyAlignment="1">
      <alignment horizontal="center" vertical="center"/>
    </xf>
    <xf numFmtId="173" fontId="11" fillId="0" borderId="0" xfId="174" applyNumberFormat="1" applyFont="1" applyBorder="1" applyAlignment="1">
      <alignment horizontal="center" vertical="center"/>
    </xf>
    <xf numFmtId="169" fontId="11" fillId="0" borderId="0" xfId="328" applyFont="1" applyBorder="1" applyAlignment="1">
      <alignment horizontal="center" vertical="top"/>
    </xf>
    <xf numFmtId="169" fontId="11" fillId="0" borderId="0" xfId="328" applyFont="1" applyBorder="1" applyAlignment="1">
      <alignment horizontal="center"/>
    </xf>
    <xf numFmtId="174" fontId="11" fillId="0" borderId="0" xfId="174" applyNumberFormat="1" applyFont="1" applyAlignment="1">
      <alignment vertical="center"/>
    </xf>
    <xf numFmtId="166" fontId="11" fillId="0" borderId="0" xfId="640" applyFont="1" applyAlignment="1">
      <alignment vertical="center"/>
    </xf>
    <xf numFmtId="170" fontId="11" fillId="0" borderId="0" xfId="640" applyNumberFormat="1" applyFont="1" applyBorder="1" applyAlignment="1">
      <alignment vertical="center"/>
    </xf>
    <xf numFmtId="177" fontId="11" fillId="0" borderId="0" xfId="180" applyFont="1" applyAlignment="1">
      <alignment vertical="center"/>
    </xf>
    <xf numFmtId="177" fontId="11" fillId="0" borderId="0" xfId="180" applyAlignment="1"/>
    <xf numFmtId="168" fontId="12" fillId="0" borderId="0" xfId="328" applyNumberFormat="1" applyFont="1" applyAlignment="1">
      <alignment vertical="center"/>
    </xf>
    <xf numFmtId="174" fontId="12" fillId="0" borderId="0" xfId="328" applyNumberFormat="1" applyFont="1" applyAlignment="1">
      <alignment vertical="center"/>
    </xf>
    <xf numFmtId="174" fontId="11" fillId="0" borderId="0" xfId="328" applyNumberFormat="1" applyFont="1" applyAlignment="1"/>
    <xf numFmtId="174" fontId="12" fillId="0" borderId="38" xfId="328" applyNumberFormat="1" applyFont="1" applyBorder="1" applyAlignment="1">
      <alignment vertical="top"/>
    </xf>
    <xf numFmtId="174" fontId="11" fillId="0" borderId="0" xfId="328" applyNumberFormat="1" applyFont="1" applyAlignment="1">
      <alignment vertical="center"/>
    </xf>
    <xf numFmtId="174" fontId="12" fillId="0" borderId="0" xfId="328" applyNumberFormat="1" applyFont="1" applyBorder="1" applyAlignment="1">
      <alignment vertical="center"/>
    </xf>
    <xf numFmtId="170" fontId="12" fillId="0" borderId="0" xfId="640" applyNumberFormat="1" applyFont="1" applyAlignment="1">
      <alignment vertical="center"/>
    </xf>
    <xf numFmtId="170" fontId="12" fillId="0" borderId="9" xfId="640" applyNumberFormat="1" applyFont="1" applyBorder="1" applyAlignment="1"/>
    <xf numFmtId="170" fontId="12" fillId="0" borderId="9" xfId="640" applyNumberFormat="1" applyFont="1" applyBorder="1" applyAlignment="1">
      <alignment vertical="top"/>
    </xf>
    <xf numFmtId="170" fontId="11" fillId="0" borderId="0" xfId="640" applyNumberFormat="1" applyFont="1"/>
    <xf numFmtId="164" fontId="0" fillId="0" borderId="0" xfId="0" quotePrefix="1"/>
    <xf numFmtId="0" fontId="0" fillId="0" borderId="0" xfId="0" quotePrefix="1" applyNumberFormat="1"/>
    <xf numFmtId="167" fontId="11" fillId="0" borderId="0" xfId="0" applyNumberFormat="1" applyFont="1" applyBorder="1" applyAlignment="1">
      <alignment vertical="center"/>
    </xf>
    <xf numFmtId="0" fontId="12" fillId="0" borderId="0" xfId="0" applyNumberFormat="1" applyFont="1" applyBorder="1" applyAlignment="1">
      <alignment horizontal="centerContinuous"/>
    </xf>
    <xf numFmtId="0" fontId="11" fillId="0" borderId="0" xfId="0" applyNumberFormat="1" applyFont="1" applyBorder="1" applyAlignment="1">
      <alignment horizontal="center" wrapText="1"/>
    </xf>
    <xf numFmtId="167" fontId="12" fillId="0" borderId="0" xfId="328" applyNumberFormat="1" applyFont="1" applyBorder="1" applyAlignment="1">
      <alignment vertical="top"/>
    </xf>
    <xf numFmtId="167" fontId="12" fillId="0" borderId="0" xfId="328" applyNumberFormat="1" applyFont="1" applyBorder="1" applyAlignment="1"/>
    <xf numFmtId="0" fontId="0" fillId="0" borderId="40" xfId="0" applyNumberFormat="1" applyBorder="1"/>
    <xf numFmtId="0" fontId="11" fillId="0" borderId="40" xfId="0" applyNumberFormat="1" applyFont="1" applyBorder="1" applyAlignment="1">
      <alignment horizontal="center"/>
    </xf>
    <xf numFmtId="164" fontId="12" fillId="0" borderId="40" xfId="0" applyFont="1" applyBorder="1" applyAlignment="1">
      <alignment vertical="center"/>
    </xf>
    <xf numFmtId="164" fontId="0" fillId="0" borderId="40" xfId="0" applyBorder="1"/>
    <xf numFmtId="164" fontId="12" fillId="0" borderId="40" xfId="0" applyFont="1" applyBorder="1" applyAlignment="1">
      <alignment vertical="top"/>
    </xf>
    <xf numFmtId="164" fontId="12" fillId="0" borderId="40" xfId="0" applyFont="1" applyBorder="1" applyAlignment="1"/>
    <xf numFmtId="164" fontId="0" fillId="0" borderId="40" xfId="0" applyBorder="1" applyAlignment="1">
      <alignment vertical="top"/>
    </xf>
    <xf numFmtId="164" fontId="0" fillId="0" borderId="0" xfId="0" applyBorder="1" applyAlignment="1">
      <alignment vertical="top"/>
    </xf>
    <xf numFmtId="169" fontId="12" fillId="0" borderId="0" xfId="328" applyFont="1" applyBorder="1" applyAlignment="1"/>
    <xf numFmtId="0" fontId="0" fillId="0" borderId="41" xfId="0" applyNumberFormat="1" applyBorder="1"/>
    <xf numFmtId="167" fontId="12" fillId="0" borderId="40" xfId="0" applyNumberFormat="1" applyFont="1" applyBorder="1" applyAlignment="1">
      <alignment vertical="center"/>
    </xf>
    <xf numFmtId="167" fontId="0" fillId="0" borderId="40" xfId="0" applyNumberFormat="1" applyBorder="1"/>
    <xf numFmtId="167" fontId="12" fillId="0" borderId="40" xfId="0" applyNumberFormat="1" applyFont="1" applyBorder="1" applyAlignment="1">
      <alignment vertical="top"/>
    </xf>
    <xf numFmtId="167" fontId="12" fillId="0" borderId="40" xfId="0" applyNumberFormat="1" applyFont="1" applyBorder="1" applyAlignment="1"/>
    <xf numFmtId="167" fontId="11" fillId="0" borderId="40" xfId="0" applyNumberFormat="1" applyFont="1" applyBorder="1" applyAlignment="1">
      <alignment vertical="center"/>
    </xf>
    <xf numFmtId="177" fontId="11" fillId="0" borderId="40" xfId="180" applyFont="1" applyBorder="1" applyAlignment="1">
      <alignment vertical="center"/>
    </xf>
    <xf numFmtId="167" fontId="12" fillId="0" borderId="0" xfId="0" applyNumberFormat="1" applyFont="1" applyBorder="1" applyAlignment="1"/>
    <xf numFmtId="169" fontId="12" fillId="0" borderId="0" xfId="328" applyFont="1" applyBorder="1" applyAlignment="1">
      <alignment horizontal="center"/>
    </xf>
    <xf numFmtId="167" fontId="12" fillId="0" borderId="0" xfId="0" applyNumberFormat="1" applyFont="1" applyAlignment="1">
      <alignment horizontal="right"/>
    </xf>
    <xf numFmtId="167" fontId="12" fillId="0" borderId="40" xfId="0" applyNumberFormat="1" applyFont="1" applyBorder="1" applyAlignment="1">
      <alignment horizontal="right"/>
    </xf>
    <xf numFmtId="173" fontId="12" fillId="0" borderId="0" xfId="174" applyNumberFormat="1" applyFont="1" applyBorder="1" applyAlignment="1"/>
    <xf numFmtId="167" fontId="12" fillId="0" borderId="0" xfId="0" applyNumberFormat="1" applyFont="1" applyBorder="1" applyAlignment="1">
      <alignment horizontal="right"/>
    </xf>
    <xf numFmtId="167" fontId="12" fillId="0" borderId="0" xfId="0" applyNumberFormat="1" applyFont="1" applyBorder="1" applyAlignment="1">
      <alignment horizontal="right" vertical="center"/>
    </xf>
    <xf numFmtId="164" fontId="11" fillId="0" borderId="40" xfId="0" applyFont="1" applyBorder="1" applyAlignment="1">
      <alignment vertical="center"/>
    </xf>
    <xf numFmtId="167" fontId="11" fillId="0" borderId="42" xfId="0" applyNumberFormat="1" applyFont="1" applyBorder="1" applyAlignment="1">
      <alignment vertical="center"/>
    </xf>
    <xf numFmtId="170" fontId="12" fillId="0" borderId="0" xfId="640" applyNumberFormat="1" applyFont="1" applyBorder="1" applyAlignment="1">
      <alignment vertical="center"/>
    </xf>
    <xf numFmtId="167" fontId="12" fillId="0" borderId="0" xfId="328" applyNumberFormat="1" applyFont="1" applyAlignment="1"/>
    <xf numFmtId="166" fontId="12" fillId="0" borderId="0" xfId="640" applyFont="1" applyAlignment="1"/>
    <xf numFmtId="41" fontId="11" fillId="0" borderId="0" xfId="174" applyFont="1"/>
    <xf numFmtId="170" fontId="12" fillId="0" borderId="0" xfId="640" applyNumberFormat="1" applyFont="1" applyAlignment="1"/>
    <xf numFmtId="169" fontId="12" fillId="0" borderId="0" xfId="328" applyFont="1" applyAlignment="1"/>
    <xf numFmtId="178" fontId="11" fillId="0" borderId="0" xfId="328" applyNumberFormat="1" applyFont="1" applyAlignment="1"/>
    <xf numFmtId="0" fontId="0" fillId="0" borderId="0" xfId="0" applyNumberFormat="1" applyBorder="1"/>
    <xf numFmtId="177" fontId="12" fillId="0" borderId="38" xfId="180" applyFont="1" applyBorder="1" applyAlignment="1">
      <alignment vertical="top"/>
    </xf>
    <xf numFmtId="177" fontId="12" fillId="0" borderId="0" xfId="180" applyFont="1" applyBorder="1" applyAlignment="1">
      <alignment vertical="center"/>
    </xf>
    <xf numFmtId="177" fontId="11" fillId="0" borderId="0" xfId="180" applyFont="1" applyBorder="1" applyAlignment="1">
      <alignment vertical="center"/>
    </xf>
    <xf numFmtId="0" fontId="11" fillId="0" borderId="0" xfId="180" applyNumberFormat="1" applyFont="1" applyAlignment="1">
      <alignment vertical="center"/>
    </xf>
    <xf numFmtId="169" fontId="11" fillId="0" borderId="0" xfId="328" applyFont="1" applyBorder="1" applyAlignment="1"/>
    <xf numFmtId="172" fontId="11" fillId="0" borderId="0" xfId="328" applyNumberFormat="1" applyFont="1" applyBorder="1" applyAlignment="1">
      <alignment vertical="top"/>
    </xf>
    <xf numFmtId="0" fontId="11" fillId="0" borderId="0" xfId="328" quotePrefix="1" applyNumberFormat="1" applyFont="1" applyBorder="1" applyAlignment="1">
      <alignment vertical="top"/>
    </xf>
    <xf numFmtId="0" fontId="11" fillId="0" borderId="0" xfId="328" applyNumberFormat="1" applyFont="1" applyBorder="1" applyAlignment="1"/>
    <xf numFmtId="0" fontId="11" fillId="0" borderId="0" xfId="328" quotePrefix="1" applyNumberFormat="1" applyFont="1" applyBorder="1" applyAlignment="1">
      <alignment vertical="center"/>
    </xf>
    <xf numFmtId="177" fontId="11" fillId="0" borderId="0" xfId="180" applyBorder="1" applyAlignment="1"/>
    <xf numFmtId="167" fontId="11" fillId="0" borderId="0" xfId="0" applyNumberFormat="1" applyFont="1" applyAlignment="1">
      <alignment vertical="top"/>
    </xf>
    <xf numFmtId="167" fontId="11" fillId="0" borderId="40" xfId="0" applyNumberFormat="1" applyFont="1" applyBorder="1" applyAlignment="1">
      <alignment vertical="top"/>
    </xf>
    <xf numFmtId="177" fontId="11" fillId="0" borderId="0" xfId="180" applyFont="1" applyBorder="1" applyAlignment="1">
      <alignment vertical="top"/>
    </xf>
    <xf numFmtId="177" fontId="11" fillId="0" borderId="0" xfId="180" applyFont="1" applyAlignment="1">
      <alignment vertical="top"/>
    </xf>
    <xf numFmtId="0" fontId="11" fillId="0" borderId="0" xfId="180" applyNumberFormat="1" applyFont="1" applyAlignment="1">
      <alignment vertical="top"/>
    </xf>
    <xf numFmtId="167" fontId="0" fillId="0" borderId="0" xfId="0" applyNumberFormat="1" applyAlignment="1">
      <alignment vertical="top"/>
    </xf>
    <xf numFmtId="167" fontId="0" fillId="0" borderId="40" xfId="0" applyNumberFormat="1" applyBorder="1" applyAlignment="1">
      <alignment vertical="top"/>
    </xf>
    <xf numFmtId="177" fontId="11" fillId="0" borderId="0" xfId="180" applyAlignment="1">
      <alignment vertical="top"/>
    </xf>
    <xf numFmtId="174" fontId="11" fillId="0" borderId="0" xfId="328" applyNumberFormat="1" applyFont="1" applyAlignment="1">
      <alignment vertical="top"/>
    </xf>
    <xf numFmtId="171" fontId="11" fillId="0" borderId="0" xfId="640" applyNumberFormat="1" applyFont="1" applyAlignment="1">
      <alignment vertical="top"/>
    </xf>
    <xf numFmtId="0" fontId="11" fillId="0" borderId="31" xfId="0" quotePrefix="1" applyNumberFormat="1" applyFont="1" applyBorder="1" applyAlignment="1">
      <alignment horizontal="center" wrapText="1"/>
    </xf>
    <xf numFmtId="0" fontId="11" fillId="0" borderId="0" xfId="0" applyNumberFormat="1" applyFont="1" applyBorder="1" applyAlignment="1">
      <alignment horizontal="center"/>
    </xf>
    <xf numFmtId="0" fontId="0" fillId="0" borderId="40" xfId="0" applyNumberFormat="1" applyBorder="1" applyAlignment="1">
      <alignment horizontal="center"/>
    </xf>
    <xf numFmtId="0" fontId="0" fillId="0" borderId="0" xfId="0" applyNumberFormat="1" applyBorder="1" applyAlignment="1">
      <alignment horizontal="center"/>
    </xf>
    <xf numFmtId="0" fontId="11" fillId="0" borderId="0" xfId="328" applyNumberFormat="1" applyFont="1" applyAlignment="1"/>
    <xf numFmtId="0" fontId="11" fillId="0" borderId="0" xfId="328" applyNumberFormat="1" applyFont="1" applyAlignment="1">
      <alignment vertical="top"/>
    </xf>
    <xf numFmtId="0" fontId="12" fillId="0" borderId="0" xfId="328" applyNumberFormat="1" applyFont="1" applyBorder="1" applyAlignment="1"/>
    <xf numFmtId="177" fontId="12" fillId="0" borderId="0" xfId="180" applyFont="1" applyAlignment="1">
      <alignment vertical="center"/>
    </xf>
    <xf numFmtId="177" fontId="12" fillId="0" borderId="9" xfId="180" applyFont="1" applyBorder="1" applyAlignment="1"/>
    <xf numFmtId="177" fontId="12" fillId="0" borderId="9" xfId="180" applyFont="1" applyBorder="1" applyAlignment="1">
      <alignment vertical="top"/>
    </xf>
    <xf numFmtId="41" fontId="12" fillId="0" borderId="9" xfId="174" applyFont="1" applyBorder="1" applyAlignment="1"/>
    <xf numFmtId="41" fontId="12" fillId="0" borderId="9" xfId="174" applyFont="1" applyBorder="1" applyAlignment="1">
      <alignment vertical="top"/>
    </xf>
    <xf numFmtId="0" fontId="10" fillId="0" borderId="0" xfId="328" quotePrefix="1" applyNumberFormat="1" applyFont="1" applyAlignment="1">
      <alignment vertical="top"/>
    </xf>
    <xf numFmtId="169" fontId="11" fillId="0" borderId="0" xfId="328" applyFont="1" applyBorder="1" applyAlignment="1">
      <alignment vertical="top"/>
    </xf>
    <xf numFmtId="0" fontId="12" fillId="0" borderId="0" xfId="0" applyNumberFormat="1" applyFont="1" applyBorder="1" applyAlignment="1">
      <alignment horizontal="center"/>
    </xf>
    <xf numFmtId="164" fontId="11" fillId="0" borderId="0" xfId="0" quotePrefix="1" applyFont="1" applyAlignment="1"/>
    <xf numFmtId="164" fontId="11" fillId="0" borderId="0" xfId="0" applyFont="1" applyAlignment="1"/>
    <xf numFmtId="164" fontId="10" fillId="0" borderId="0" xfId="0" applyFont="1"/>
    <xf numFmtId="164" fontId="0" fillId="0" borderId="0" xfId="0" applyAlignment="1">
      <alignment horizontal="center"/>
    </xf>
    <xf numFmtId="7" fontId="11" fillId="0" borderId="0" xfId="328" applyNumberFormat="1" applyFont="1" applyBorder="1" applyAlignment="1">
      <alignment vertical="top"/>
    </xf>
    <xf numFmtId="171" fontId="11" fillId="0" borderId="0" xfId="640" applyNumberFormat="1" applyFont="1" applyBorder="1" applyAlignment="1">
      <alignment vertical="top"/>
    </xf>
    <xf numFmtId="0" fontId="10" fillId="0" borderId="0" xfId="328" quotePrefix="1" applyNumberFormat="1" applyFont="1" applyBorder="1" applyAlignment="1">
      <alignment vertical="top"/>
    </xf>
    <xf numFmtId="0" fontId="11" fillId="0" borderId="31" xfId="0" quotePrefix="1" applyNumberFormat="1" applyFont="1" applyBorder="1" applyAlignment="1">
      <alignment horizontal="center"/>
    </xf>
    <xf numFmtId="0" fontId="11" fillId="0" borderId="31" xfId="0" applyNumberFormat="1" applyFont="1" applyBorder="1" applyAlignment="1">
      <alignment horizontal="center"/>
    </xf>
    <xf numFmtId="164" fontId="0" fillId="0" borderId="0" xfId="0" applyFill="1"/>
    <xf numFmtId="169" fontId="11" fillId="0" borderId="0" xfId="180" applyNumberFormat="1" applyFont="1" applyAlignment="1">
      <alignment vertical="center"/>
    </xf>
    <xf numFmtId="169" fontId="11" fillId="0" borderId="0" xfId="328" applyNumberFormat="1" applyFont="1" applyAlignment="1">
      <alignment vertical="center"/>
    </xf>
    <xf numFmtId="169" fontId="11" fillId="0" borderId="0" xfId="180" applyNumberFormat="1" applyAlignment="1"/>
    <xf numFmtId="169" fontId="11" fillId="0" borderId="0" xfId="328" applyNumberFormat="1" applyFont="1" applyAlignment="1"/>
    <xf numFmtId="169" fontId="12" fillId="0" borderId="0" xfId="180" applyNumberFormat="1" applyFont="1" applyBorder="1" applyAlignment="1">
      <alignment vertical="center"/>
    </xf>
    <xf numFmtId="169" fontId="12" fillId="0" borderId="38" xfId="328" applyNumberFormat="1" applyFont="1" applyBorder="1" applyAlignment="1">
      <alignment vertical="top"/>
    </xf>
    <xf numFmtId="169" fontId="11" fillId="0" borderId="0" xfId="174" applyNumberFormat="1" applyFont="1" applyAlignment="1">
      <alignment vertical="center"/>
    </xf>
    <xf numFmtId="0" fontId="12" fillId="0" borderId="31" xfId="0" applyNumberFormat="1" applyFont="1" applyBorder="1" applyAlignment="1">
      <alignment horizontal="center"/>
    </xf>
    <xf numFmtId="165" fontId="11" fillId="0" borderId="0" xfId="0" applyNumberFormat="1" applyFont="1" applyAlignment="1">
      <alignment horizontal="center"/>
    </xf>
    <xf numFmtId="44" fontId="11" fillId="0" borderId="0" xfId="174" applyNumberFormat="1" applyFont="1" applyAlignment="1">
      <alignment vertical="center"/>
    </xf>
    <xf numFmtId="43" fontId="11" fillId="0" borderId="0" xfId="174" applyNumberFormat="1" applyFont="1" applyAlignment="1">
      <alignment vertical="center"/>
    </xf>
    <xf numFmtId="44" fontId="0" fillId="0" borderId="9" xfId="0" applyNumberFormat="1" applyBorder="1"/>
    <xf numFmtId="44" fontId="11" fillId="0" borderId="0" xfId="0" applyNumberFormat="1" applyFont="1" applyBorder="1" applyAlignment="1">
      <alignment horizontal="centerContinuous"/>
    </xf>
    <xf numFmtId="44" fontId="11" fillId="0" borderId="0" xfId="0" applyNumberFormat="1" applyFont="1" applyBorder="1" applyAlignment="1">
      <alignment horizontal="center"/>
    </xf>
    <xf numFmtId="167" fontId="11" fillId="0" borderId="0" xfId="0" applyNumberFormat="1" applyFont="1" applyAlignment="1"/>
    <xf numFmtId="167" fontId="11" fillId="0" borderId="40" xfId="0" applyNumberFormat="1" applyFont="1" applyBorder="1" applyAlignment="1"/>
    <xf numFmtId="172" fontId="11" fillId="0" borderId="0" xfId="328" applyNumberFormat="1" applyFont="1" applyBorder="1" applyAlignment="1"/>
    <xf numFmtId="0" fontId="11" fillId="0" borderId="0" xfId="328" quotePrefix="1" applyNumberFormat="1" applyFont="1" applyBorder="1" applyAlignment="1"/>
    <xf numFmtId="177" fontId="11" fillId="0" borderId="0" xfId="180" applyFont="1" applyAlignment="1"/>
    <xf numFmtId="0" fontId="11" fillId="0" borderId="0" xfId="180" applyNumberFormat="1" applyFont="1" applyAlignment="1"/>
    <xf numFmtId="177" fontId="11" fillId="0" borderId="0" xfId="180" applyFont="1" applyBorder="1" applyAlignment="1"/>
    <xf numFmtId="174" fontId="11" fillId="0" borderId="0" xfId="328" applyNumberFormat="1" applyFont="1" applyBorder="1" applyAlignment="1">
      <alignment vertical="center"/>
    </xf>
    <xf numFmtId="172" fontId="11" fillId="0" borderId="0" xfId="328" applyNumberFormat="1" applyFont="1" applyAlignment="1">
      <alignment horizontal="center" vertical="center"/>
    </xf>
    <xf numFmtId="173" fontId="11" fillId="0" borderId="38" xfId="174" applyNumberFormat="1" applyFont="1" applyBorder="1" applyAlignment="1">
      <alignment vertical="center"/>
    </xf>
    <xf numFmtId="170" fontId="11" fillId="0" borderId="38" xfId="640" applyNumberFormat="1" applyFont="1" applyBorder="1" applyAlignment="1">
      <alignment vertical="center"/>
    </xf>
    <xf numFmtId="176" fontId="11" fillId="0" borderId="0" xfId="174" applyNumberFormat="1" applyFont="1" applyFill="1" applyAlignment="1">
      <alignment vertical="center"/>
    </xf>
    <xf numFmtId="175" fontId="11" fillId="0" borderId="0" xfId="174" applyNumberFormat="1" applyFont="1" applyFill="1" applyAlignment="1">
      <alignment vertical="center"/>
    </xf>
    <xf numFmtId="164" fontId="11" fillId="0" borderId="0" xfId="622" quotePrefix="1" applyFont="1"/>
    <xf numFmtId="164" fontId="11" fillId="0" borderId="0" xfId="622" quotePrefix="1" applyFont="1" applyAlignment="1">
      <alignment vertical="center"/>
    </xf>
    <xf numFmtId="0" fontId="12" fillId="0" borderId="40" xfId="0" applyNumberFormat="1" applyFont="1" applyBorder="1" applyAlignment="1">
      <alignment horizontal="centerContinuous"/>
    </xf>
    <xf numFmtId="164" fontId="14" fillId="0" borderId="0" xfId="0" applyFont="1" applyBorder="1"/>
    <xf numFmtId="164" fontId="10" fillId="0" borderId="0" xfId="0" applyFont="1" applyBorder="1" applyAlignment="1">
      <alignment horizontal="right"/>
    </xf>
    <xf numFmtId="164" fontId="11" fillId="0" borderId="0" xfId="0" applyFont="1" applyBorder="1" applyAlignment="1">
      <alignment horizontal="right"/>
    </xf>
    <xf numFmtId="164" fontId="10" fillId="0" borderId="0" xfId="0" applyFont="1" applyBorder="1"/>
    <xf numFmtId="164" fontId="14" fillId="0" borderId="0" xfId="0" applyFont="1" applyBorder="1" applyAlignment="1">
      <alignment horizontal="centerContinuous"/>
    </xf>
    <xf numFmtId="164" fontId="11" fillId="0" borderId="0" xfId="0" applyFont="1" applyBorder="1"/>
    <xf numFmtId="0" fontId="11" fillId="0" borderId="0" xfId="0" applyNumberFormat="1" applyFont="1" applyBorder="1"/>
    <xf numFmtId="0" fontId="11" fillId="0" borderId="40" xfId="0" applyNumberFormat="1" applyFont="1" applyBorder="1"/>
    <xf numFmtId="167" fontId="11" fillId="0" borderId="0" xfId="0" applyNumberFormat="1" applyFont="1"/>
    <xf numFmtId="167" fontId="11" fillId="0" borderId="40" xfId="0" applyNumberFormat="1" applyFont="1" applyBorder="1"/>
    <xf numFmtId="167" fontId="12" fillId="0" borderId="40" xfId="0" applyNumberFormat="1" applyFont="1" applyBorder="1" applyAlignment="1">
      <alignment horizontal="center" vertical="center"/>
    </xf>
    <xf numFmtId="167" fontId="12" fillId="0" borderId="0" xfId="0" applyNumberFormat="1" applyFont="1" applyBorder="1" applyAlignment="1">
      <alignment horizontal="center" vertical="center"/>
    </xf>
    <xf numFmtId="167" fontId="11" fillId="0" borderId="0" xfId="0" applyNumberFormat="1" applyFont="1" applyBorder="1"/>
    <xf numFmtId="182" fontId="11" fillId="0" borderId="0" xfId="180" applyNumberFormat="1" applyFont="1" applyBorder="1" applyAlignment="1">
      <alignment vertical="center"/>
    </xf>
    <xf numFmtId="169" fontId="11" fillId="0" borderId="0" xfId="180" applyNumberFormat="1" applyFont="1" applyBorder="1" applyAlignment="1">
      <alignment vertical="center"/>
    </xf>
    <xf numFmtId="170" fontId="11" fillId="0" borderId="0" xfId="640" applyNumberFormat="1" applyFont="1" applyBorder="1" applyAlignment="1">
      <alignment vertical="top"/>
    </xf>
    <xf numFmtId="177" fontId="11" fillId="0" borderId="40" xfId="180" applyFont="1" applyBorder="1" applyAlignment="1"/>
    <xf numFmtId="183" fontId="11" fillId="0" borderId="0" xfId="180" applyNumberFormat="1" applyFont="1" applyBorder="1" applyAlignment="1"/>
    <xf numFmtId="174" fontId="11" fillId="0" borderId="0" xfId="180" applyNumberFormat="1" applyFont="1" applyAlignment="1">
      <alignment vertical="center"/>
    </xf>
    <xf numFmtId="174" fontId="12" fillId="0" borderId="9" xfId="328" applyNumberFormat="1" applyFont="1" applyBorder="1" applyAlignment="1">
      <alignment vertical="top"/>
    </xf>
    <xf numFmtId="164" fontId="11" fillId="0" borderId="40" xfId="0" applyFont="1" applyBorder="1" applyAlignment="1"/>
    <xf numFmtId="175" fontId="11" fillId="0" borderId="0" xfId="174" applyNumberFormat="1" applyFont="1" applyAlignment="1">
      <alignment horizontal="centerContinuous"/>
    </xf>
    <xf numFmtId="0" fontId="11" fillId="0" borderId="0" xfId="328" applyNumberFormat="1" applyFont="1" applyAlignment="1">
      <alignment horizontal="centerContinuous"/>
    </xf>
    <xf numFmtId="164" fontId="11" fillId="0" borderId="40" xfId="0" applyFont="1" applyBorder="1" applyAlignment="1">
      <alignment vertical="top"/>
    </xf>
    <xf numFmtId="175" fontId="11" fillId="0" borderId="0" xfId="174" applyNumberFormat="1" applyFont="1" applyAlignment="1">
      <alignment horizontal="centerContinuous" vertical="top"/>
    </xf>
    <xf numFmtId="0" fontId="11" fillId="0" borderId="0" xfId="328" applyNumberFormat="1" applyFont="1" applyAlignment="1">
      <alignment horizontal="centerContinuous" vertical="top"/>
    </xf>
    <xf numFmtId="169" fontId="11" fillId="0" borderId="0" xfId="328" applyFont="1" applyBorder="1" applyAlignment="1">
      <alignment vertical="center"/>
    </xf>
    <xf numFmtId="172" fontId="11" fillId="0" borderId="0" xfId="328" applyNumberFormat="1" applyFont="1" applyBorder="1" applyAlignment="1">
      <alignment vertical="center"/>
    </xf>
    <xf numFmtId="165" fontId="0" fillId="0" borderId="0" xfId="0" applyNumberFormat="1" applyBorder="1" applyAlignment="1">
      <alignment horizontal="center"/>
    </xf>
    <xf numFmtId="164" fontId="0" fillId="0" borderId="0" xfId="0" applyBorder="1"/>
    <xf numFmtId="164" fontId="12" fillId="0" borderId="0" xfId="0" applyFont="1" applyBorder="1"/>
    <xf numFmtId="167" fontId="0" fillId="0" borderId="0" xfId="0" applyNumberFormat="1" applyBorder="1"/>
    <xf numFmtId="43" fontId="11" fillId="0" borderId="0" xfId="174" applyNumberFormat="1" applyFont="1" applyBorder="1" applyAlignment="1">
      <alignment vertical="center"/>
    </xf>
    <xf numFmtId="43" fontId="11" fillId="0" borderId="0" xfId="0" applyNumberFormat="1" applyFont="1" applyBorder="1" applyAlignment="1">
      <alignment vertical="center"/>
    </xf>
    <xf numFmtId="185" fontId="11" fillId="0" borderId="0" xfId="0" applyNumberFormat="1" applyFont="1" applyAlignment="1">
      <alignment horizontal="center"/>
    </xf>
    <xf numFmtId="185" fontId="11" fillId="0" borderId="0" xfId="0" applyNumberFormat="1" applyFont="1" applyBorder="1" applyAlignment="1">
      <alignment horizontal="center"/>
    </xf>
    <xf numFmtId="186" fontId="11" fillId="0" borderId="0" xfId="0" applyNumberFormat="1" applyFont="1" applyBorder="1" applyAlignment="1">
      <alignment horizontal="center"/>
    </xf>
    <xf numFmtId="177" fontId="11" fillId="0" borderId="31" xfId="180" applyFont="1" applyBorder="1" applyAlignment="1">
      <alignment horizontal="center" vertical="center"/>
    </xf>
    <xf numFmtId="169" fontId="11" fillId="0" borderId="31" xfId="328" applyFont="1" applyBorder="1" applyAlignment="1">
      <alignment horizontal="center" vertical="center"/>
    </xf>
    <xf numFmtId="167" fontId="11" fillId="0" borderId="0" xfId="0" applyNumberFormat="1" applyFont="1" applyBorder="1" applyAlignment="1">
      <alignment horizontal="center" vertical="center"/>
    </xf>
    <xf numFmtId="164" fontId="11" fillId="0" borderId="42" xfId="0" applyFont="1" applyBorder="1" applyAlignment="1">
      <alignment vertical="center"/>
    </xf>
    <xf numFmtId="164" fontId="11" fillId="0" borderId="42" xfId="0" applyFont="1" applyBorder="1"/>
    <xf numFmtId="164" fontId="11" fillId="0" borderId="40" xfId="0" applyFont="1" applyBorder="1"/>
    <xf numFmtId="164" fontId="11" fillId="0" borderId="42" xfId="0" applyFont="1" applyBorder="1" applyAlignment="1">
      <alignment vertical="top"/>
    </xf>
    <xf numFmtId="0" fontId="11" fillId="0" borderId="42" xfId="0" applyNumberFormat="1" applyFont="1" applyBorder="1" applyAlignment="1">
      <alignment horizontal="center"/>
    </xf>
    <xf numFmtId="184" fontId="11" fillId="0" borderId="0" xfId="0" applyNumberFormat="1" applyFont="1" applyAlignment="1">
      <alignment horizontal="center" vertical="top"/>
    </xf>
    <xf numFmtId="164" fontId="11" fillId="0" borderId="0" xfId="0" applyFont="1" applyAlignment="1">
      <alignment horizontal="center"/>
    </xf>
    <xf numFmtId="164" fontId="11" fillId="0" borderId="0" xfId="0" applyFont="1" applyAlignment="1">
      <alignment horizontal="center" vertical="top"/>
    </xf>
    <xf numFmtId="180" fontId="11" fillId="0" borderId="0" xfId="180" applyNumberFormat="1" applyFont="1" applyAlignment="1"/>
    <xf numFmtId="187" fontId="11" fillId="0" borderId="0" xfId="328" applyNumberFormat="1" applyFont="1" applyBorder="1" applyAlignment="1"/>
    <xf numFmtId="164" fontId="11" fillId="0" borderId="0" xfId="0" quotePrefix="1" applyFont="1"/>
    <xf numFmtId="167" fontId="12" fillId="0" borderId="0" xfId="328" applyNumberFormat="1" applyFont="1" applyAlignment="1">
      <alignment vertical="top"/>
    </xf>
    <xf numFmtId="166" fontId="12" fillId="0" borderId="0" xfId="640" applyFont="1" applyAlignment="1">
      <alignment vertical="top"/>
    </xf>
    <xf numFmtId="169" fontId="12" fillId="0" borderId="0" xfId="328" applyFont="1" applyAlignment="1">
      <alignment vertical="top"/>
    </xf>
    <xf numFmtId="170" fontId="11" fillId="0" borderId="0" xfId="640" applyNumberFormat="1" applyFont="1" applyAlignment="1">
      <alignment vertical="top"/>
    </xf>
    <xf numFmtId="165" fontId="11" fillId="0" borderId="0" xfId="0" applyNumberFormat="1" applyFont="1" applyBorder="1" applyAlignment="1">
      <alignment horizontal="center"/>
    </xf>
    <xf numFmtId="177" fontId="11" fillId="0" borderId="40" xfId="180" applyBorder="1" applyAlignment="1"/>
    <xf numFmtId="179" fontId="11" fillId="0" borderId="0" xfId="327" applyNumberFormat="1" applyFont="1"/>
    <xf numFmtId="179" fontId="11" fillId="0" borderId="9" xfId="327" applyNumberFormat="1" applyFont="1" applyBorder="1"/>
    <xf numFmtId="0" fontId="10" fillId="0" borderId="0" xfId="624" applyFont="1" applyFill="1"/>
    <xf numFmtId="0" fontId="10" fillId="0" borderId="11" xfId="624" quotePrefix="1" applyFont="1" applyFill="1" applyBorder="1"/>
    <xf numFmtId="0" fontId="22" fillId="0" borderId="9" xfId="624" applyFont="1" applyFill="1" applyBorder="1"/>
    <xf numFmtId="0" fontId="10" fillId="0" borderId="9" xfId="624" applyFont="1" applyFill="1" applyBorder="1"/>
    <xf numFmtId="176" fontId="10" fillId="0" borderId="43" xfId="624" applyNumberFormat="1" applyFont="1" applyFill="1" applyBorder="1"/>
    <xf numFmtId="0" fontId="10" fillId="0" borderId="4" xfId="624" quotePrefix="1" applyFont="1" applyFill="1" applyBorder="1"/>
    <xf numFmtId="0" fontId="10" fillId="0" borderId="0" xfId="624" applyFont="1" applyFill="1" applyBorder="1"/>
    <xf numFmtId="176" fontId="10" fillId="0" borderId="0" xfId="624" applyNumberFormat="1" applyFont="1" applyFill="1" applyBorder="1"/>
    <xf numFmtId="0" fontId="10" fillId="0" borderId="0" xfId="624" quotePrefix="1" applyFont="1" applyFill="1" applyBorder="1"/>
    <xf numFmtId="190" fontId="10" fillId="0" borderId="0" xfId="624" applyNumberFormat="1" applyFont="1" applyFill="1" applyBorder="1"/>
    <xf numFmtId="176" fontId="10" fillId="0" borderId="44" xfId="624" applyNumberFormat="1" applyFont="1" applyFill="1" applyBorder="1"/>
    <xf numFmtId="0" fontId="10" fillId="0" borderId="45" xfId="624" quotePrefix="1" applyFont="1" applyFill="1" applyBorder="1"/>
    <xf numFmtId="0" fontId="10" fillId="0" borderId="31" xfId="624" applyFont="1" applyFill="1" applyBorder="1"/>
    <xf numFmtId="0" fontId="10" fillId="0" borderId="31" xfId="624" quotePrefix="1" applyFont="1" applyFill="1" applyBorder="1"/>
    <xf numFmtId="176" fontId="10" fillId="0" borderId="9" xfId="624" applyNumberFormat="1" applyFont="1" applyFill="1" applyBorder="1"/>
    <xf numFmtId="0" fontId="10" fillId="0" borderId="0" xfId="623" applyFont="1" applyFill="1"/>
    <xf numFmtId="176" fontId="10" fillId="0" borderId="0" xfId="623" applyNumberFormat="1" applyFont="1" applyFill="1"/>
    <xf numFmtId="0" fontId="10" fillId="0" borderId="0" xfId="623" quotePrefix="1" applyFont="1" applyFill="1"/>
    <xf numFmtId="0" fontId="20" fillId="0" borderId="0" xfId="623" applyFont="1" applyFill="1"/>
    <xf numFmtId="176" fontId="20" fillId="0" borderId="0" xfId="623" applyNumberFormat="1" applyFont="1" applyFill="1"/>
    <xf numFmtId="0" fontId="20" fillId="0" borderId="0" xfId="623" quotePrefix="1" applyFont="1" applyFill="1"/>
    <xf numFmtId="7" fontId="10" fillId="0" borderId="0" xfId="623" applyNumberFormat="1" applyFont="1" applyFill="1"/>
    <xf numFmtId="7" fontId="10" fillId="0" borderId="0" xfId="623" quotePrefix="1" applyNumberFormat="1" applyFont="1" applyFill="1"/>
    <xf numFmtId="7" fontId="10" fillId="0" borderId="9" xfId="623" applyNumberFormat="1" applyFont="1" applyFill="1" applyBorder="1"/>
    <xf numFmtId="0" fontId="20" fillId="0" borderId="0" xfId="623" applyFont="1" applyFill="1" applyAlignment="1">
      <alignment horizontal="center"/>
    </xf>
    <xf numFmtId="0" fontId="10" fillId="0" borderId="0" xfId="623" quotePrefix="1" applyFont="1" applyFill="1" applyAlignment="1">
      <alignment horizontal="center"/>
    </xf>
    <xf numFmtId="190" fontId="21" fillId="32" borderId="0" xfId="623" applyNumberFormat="1" applyFont="1" applyFill="1" applyAlignment="1" applyProtection="1">
      <alignment horizontal="right"/>
      <protection locked="0"/>
    </xf>
    <xf numFmtId="0" fontId="10" fillId="0" borderId="0" xfId="623" applyFont="1" applyFill="1" applyAlignment="1">
      <alignment horizontal="center"/>
    </xf>
    <xf numFmtId="9" fontId="21" fillId="32" borderId="0" xfId="717" applyFont="1" applyFill="1" applyAlignment="1" applyProtection="1">
      <alignment horizontal="right"/>
      <protection locked="0"/>
    </xf>
    <xf numFmtId="190" fontId="10" fillId="0" borderId="0" xfId="623" applyNumberFormat="1" applyFont="1" applyFill="1" applyAlignment="1">
      <alignment horizontal="right"/>
    </xf>
    <xf numFmtId="190" fontId="10" fillId="0" borderId="0" xfId="623" applyNumberFormat="1" applyFont="1" applyFill="1"/>
    <xf numFmtId="9" fontId="21" fillId="32" borderId="0" xfId="623" applyNumberFormat="1" applyFont="1" applyFill="1" applyAlignment="1" applyProtection="1">
      <alignment horizontal="right"/>
      <protection locked="0"/>
    </xf>
    <xf numFmtId="3" fontId="21" fillId="32" borderId="0" xfId="623" applyNumberFormat="1" applyFont="1" applyFill="1" applyAlignment="1" applyProtection="1">
      <alignment horizontal="right"/>
      <protection locked="0"/>
    </xf>
    <xf numFmtId="3" fontId="10" fillId="0" borderId="0" xfId="623" applyNumberFormat="1" applyFont="1" applyFill="1" applyAlignment="1">
      <alignment horizontal="right"/>
    </xf>
    <xf numFmtId="176" fontId="21" fillId="32" borderId="0" xfId="623" applyNumberFormat="1" applyFont="1" applyFill="1" applyAlignment="1" applyProtection="1">
      <alignment horizontal="right"/>
      <protection locked="0"/>
    </xf>
    <xf numFmtId="0" fontId="14" fillId="0" borderId="0" xfId="623" applyFont="1" applyFill="1"/>
    <xf numFmtId="0" fontId="10" fillId="0" borderId="11" xfId="623" quotePrefix="1" applyFont="1" applyFill="1" applyBorder="1"/>
    <xf numFmtId="0" fontId="22" fillId="0" borderId="9" xfId="623" applyFont="1" applyFill="1" applyBorder="1"/>
    <xf numFmtId="0" fontId="10" fillId="0" borderId="9" xfId="623" quotePrefix="1" applyFont="1" applyFill="1" applyBorder="1"/>
    <xf numFmtId="0" fontId="10" fillId="0" borderId="9" xfId="623" applyFont="1" applyFill="1" applyBorder="1"/>
    <xf numFmtId="176" fontId="10" fillId="0" borderId="43" xfId="623" applyNumberFormat="1" applyFont="1" applyFill="1" applyBorder="1"/>
    <xf numFmtId="0" fontId="10" fillId="0" borderId="4" xfId="623" quotePrefix="1" applyFont="1" applyFill="1" applyBorder="1"/>
    <xf numFmtId="0" fontId="10" fillId="0" borderId="0" xfId="623" applyFont="1" applyFill="1" applyBorder="1"/>
    <xf numFmtId="176" fontId="10" fillId="0" borderId="0" xfId="623" applyNumberFormat="1" applyFont="1" applyFill="1" applyBorder="1"/>
    <xf numFmtId="0" fontId="10" fillId="0" borderId="0" xfId="623" quotePrefix="1" applyFont="1" applyFill="1" applyBorder="1"/>
    <xf numFmtId="190" fontId="10" fillId="0" borderId="0" xfId="623" applyNumberFormat="1" applyFont="1" applyFill="1" applyBorder="1"/>
    <xf numFmtId="176" fontId="10" fillId="0" borderId="44" xfId="623" applyNumberFormat="1" applyFont="1" applyFill="1" applyBorder="1"/>
    <xf numFmtId="0" fontId="10" fillId="0" borderId="45" xfId="623" quotePrefix="1" applyFont="1" applyFill="1" applyBorder="1"/>
    <xf numFmtId="0" fontId="10" fillId="0" borderId="31" xfId="623" applyFont="1" applyFill="1" applyBorder="1"/>
    <xf numFmtId="0" fontId="10" fillId="0" borderId="31" xfId="623" quotePrefix="1" applyFont="1" applyFill="1" applyBorder="1"/>
    <xf numFmtId="3" fontId="10" fillId="0" borderId="31" xfId="623" applyNumberFormat="1" applyFont="1" applyFill="1" applyBorder="1"/>
    <xf numFmtId="176" fontId="10" fillId="0" borderId="46" xfId="623" applyNumberFormat="1" applyFont="1" applyFill="1" applyBorder="1"/>
    <xf numFmtId="176" fontId="14" fillId="0" borderId="0" xfId="623" applyNumberFormat="1" applyFont="1" applyFill="1"/>
    <xf numFmtId="0" fontId="14" fillId="0" borderId="0" xfId="623" quotePrefix="1" applyFont="1" applyFill="1"/>
    <xf numFmtId="189" fontId="14" fillId="0" borderId="0" xfId="623" applyNumberFormat="1" applyFont="1" applyFill="1" applyAlignment="1">
      <alignment horizontal="right"/>
    </xf>
    <xf numFmtId="176" fontId="14" fillId="0" borderId="0" xfId="623" applyNumberFormat="1" applyFont="1" applyFill="1" applyAlignment="1">
      <alignment horizontal="right"/>
    </xf>
    <xf numFmtId="0" fontId="10" fillId="0" borderId="47" xfId="623" quotePrefix="1" applyFont="1" applyFill="1" applyBorder="1"/>
    <xf numFmtId="0" fontId="10" fillId="0" borderId="39" xfId="623" applyFont="1" applyFill="1" applyBorder="1"/>
    <xf numFmtId="10" fontId="10" fillId="0" borderId="39" xfId="623" applyNumberFormat="1" applyFont="1" applyFill="1" applyBorder="1"/>
    <xf numFmtId="3" fontId="10" fillId="0" borderId="39" xfId="623" applyNumberFormat="1" applyFont="1" applyFill="1" applyBorder="1"/>
    <xf numFmtId="0" fontId="10" fillId="0" borderId="39" xfId="623" quotePrefix="1" applyFont="1" applyFill="1" applyBorder="1"/>
    <xf numFmtId="176" fontId="10" fillId="0" borderId="48" xfId="623" applyNumberFormat="1" applyFont="1" applyFill="1" applyBorder="1"/>
    <xf numFmtId="10" fontId="14" fillId="0" borderId="0" xfId="623" applyNumberFormat="1" applyFont="1" applyFill="1"/>
    <xf numFmtId="3" fontId="14" fillId="0" borderId="0" xfId="623" applyNumberFormat="1" applyFont="1" applyFill="1"/>
    <xf numFmtId="176" fontId="10" fillId="0" borderId="39" xfId="623" applyNumberFormat="1" applyFont="1" applyFill="1" applyBorder="1"/>
    <xf numFmtId="190" fontId="10" fillId="0" borderId="39" xfId="623" applyNumberFormat="1" applyFont="1" applyFill="1" applyBorder="1"/>
    <xf numFmtId="176" fontId="14" fillId="0" borderId="0" xfId="623" applyNumberFormat="1" applyFont="1" applyFill="1" applyBorder="1"/>
    <xf numFmtId="176" fontId="10" fillId="0" borderId="9" xfId="623" applyNumberFormat="1" applyFont="1" applyFill="1" applyBorder="1"/>
    <xf numFmtId="0" fontId="10" fillId="0" borderId="0" xfId="623" quotePrefix="1" applyFont="1" applyFill="1" applyBorder="1" applyAlignment="1">
      <alignment horizontal="right"/>
    </xf>
    <xf numFmtId="0" fontId="14" fillId="0" borderId="0" xfId="623" quotePrefix="1" applyFont="1" applyFill="1" applyAlignment="1">
      <alignment horizontal="right"/>
    </xf>
    <xf numFmtId="0" fontId="14" fillId="0" borderId="0" xfId="0" applyNumberFormat="1" applyFont="1"/>
    <xf numFmtId="0" fontId="14" fillId="0" borderId="0" xfId="0" applyNumberFormat="1" applyFont="1" applyAlignment="1">
      <alignment horizontal="right"/>
    </xf>
    <xf numFmtId="0" fontId="14" fillId="0" borderId="0" xfId="0" quotePrefix="1" applyNumberFormat="1" applyFont="1"/>
    <xf numFmtId="175" fontId="10" fillId="0" borderId="0" xfId="623" applyNumberFormat="1" applyFont="1" applyFill="1" applyBorder="1" applyAlignment="1">
      <alignment horizontal="right"/>
    </xf>
    <xf numFmtId="175" fontId="10" fillId="0" borderId="0" xfId="623" applyNumberFormat="1" applyFont="1" applyFill="1" applyBorder="1"/>
    <xf numFmtId="44" fontId="11" fillId="0" borderId="0" xfId="0" applyNumberFormat="1" applyFont="1" applyFill="1" applyBorder="1" applyAlignment="1">
      <alignment horizontal="centerContinuous"/>
    </xf>
    <xf numFmtId="164" fontId="23" fillId="0" borderId="0" xfId="0" applyFont="1"/>
    <xf numFmtId="0" fontId="12" fillId="0" borderId="0" xfId="0" applyNumberFormat="1" applyFont="1" applyAlignment="1">
      <alignment horizontal="center" vertical="center"/>
    </xf>
    <xf numFmtId="0" fontId="12" fillId="0" borderId="0" xfId="0" applyNumberFormat="1" applyFont="1" applyBorder="1" applyAlignment="1">
      <alignment vertical="center"/>
    </xf>
    <xf numFmtId="0" fontId="12" fillId="0" borderId="31" xfId="0" applyNumberFormat="1" applyFont="1" applyBorder="1" applyAlignment="1">
      <alignment horizontal="center" vertical="center"/>
    </xf>
    <xf numFmtId="0" fontId="12" fillId="0" borderId="0" xfId="0" applyNumberFormat="1" applyFont="1" applyAlignment="1">
      <alignment vertical="center"/>
    </xf>
    <xf numFmtId="0" fontId="17" fillId="0" borderId="0" xfId="0" applyNumberFormat="1" applyFont="1"/>
    <xf numFmtId="0" fontId="14" fillId="0" borderId="0" xfId="0" applyNumberFormat="1" applyFont="1" applyAlignment="1">
      <alignment horizontal="centerContinuous"/>
    </xf>
    <xf numFmtId="0" fontId="12" fillId="0" borderId="31" xfId="0" applyNumberFormat="1" applyFont="1" applyBorder="1" applyAlignment="1">
      <alignment horizontal="centerContinuous" vertical="center"/>
    </xf>
    <xf numFmtId="0" fontId="14" fillId="0" borderId="0" xfId="624" applyFont="1" applyAlignment="1">
      <alignment horizontal="centerContinuous"/>
    </xf>
    <xf numFmtId="0" fontId="18" fillId="32" borderId="0" xfId="624" applyFont="1" applyFill="1" applyProtection="1">
      <protection locked="0"/>
    </xf>
    <xf numFmtId="0" fontId="19" fillId="32" borderId="0" xfId="624" applyFont="1" applyFill="1"/>
    <xf numFmtId="188" fontId="19" fillId="32" borderId="0" xfId="624" applyNumberFormat="1" applyFont="1" applyFill="1"/>
    <xf numFmtId="0" fontId="19" fillId="32" borderId="0" xfId="624" applyFont="1" applyFill="1" applyAlignment="1" applyProtection="1">
      <alignment horizontal="left"/>
      <protection locked="0"/>
    </xf>
    <xf numFmtId="0" fontId="10" fillId="0" borderId="0" xfId="624" quotePrefix="1" applyFont="1" applyFill="1"/>
    <xf numFmtId="0" fontId="20" fillId="38" borderId="47" xfId="624" applyFont="1" applyFill="1" applyBorder="1" applyAlignment="1">
      <alignment horizontal="centerContinuous"/>
    </xf>
    <xf numFmtId="0" fontId="20" fillId="38" borderId="39" xfId="624" applyFont="1" applyFill="1" applyBorder="1" applyAlignment="1">
      <alignment horizontal="centerContinuous"/>
    </xf>
    <xf numFmtId="0" fontId="20" fillId="38" borderId="48" xfId="624" applyFont="1" applyFill="1" applyBorder="1" applyAlignment="1">
      <alignment horizontal="centerContinuous"/>
    </xf>
    <xf numFmtId="0" fontId="14" fillId="0" borderId="47" xfId="623" applyFont="1" applyFill="1" applyBorder="1" applyAlignment="1">
      <alignment horizontal="centerContinuous"/>
    </xf>
    <xf numFmtId="0" fontId="14" fillId="0" borderId="39" xfId="623" applyFont="1" applyFill="1" applyBorder="1" applyAlignment="1">
      <alignment horizontal="centerContinuous"/>
    </xf>
    <xf numFmtId="0" fontId="20" fillId="0" borderId="48" xfId="623" applyFont="1" applyFill="1" applyBorder="1" applyAlignment="1">
      <alignment horizontal="centerContinuous"/>
    </xf>
    <xf numFmtId="0" fontId="14" fillId="0" borderId="20" xfId="623" applyFont="1" applyFill="1" applyBorder="1" applyAlignment="1">
      <alignment horizontal="center"/>
    </xf>
    <xf numFmtId="0" fontId="14" fillId="0" borderId="48" xfId="623" applyFont="1" applyFill="1" applyBorder="1" applyAlignment="1">
      <alignment horizontal="centerContinuous"/>
    </xf>
    <xf numFmtId="0" fontId="20" fillId="0" borderId="47" xfId="623" applyFont="1" applyFill="1" applyBorder="1" applyAlignment="1">
      <alignment horizontal="centerContinuous"/>
    </xf>
    <xf numFmtId="164" fontId="11" fillId="0" borderId="39" xfId="0" applyFont="1" applyBorder="1" applyAlignment="1"/>
    <xf numFmtId="43" fontId="12" fillId="0" borderId="31" xfId="0" applyNumberFormat="1" applyFont="1" applyBorder="1" applyAlignment="1">
      <alignment horizontal="centerContinuous"/>
    </xf>
    <xf numFmtId="43" fontId="12" fillId="0" borderId="31" xfId="0" applyNumberFormat="1" applyFont="1" applyBorder="1" applyAlignment="1">
      <alignment horizontal="center"/>
    </xf>
    <xf numFmtId="43" fontId="11" fillId="0" borderId="0" xfId="0" applyNumberFormat="1" applyFont="1" applyAlignment="1"/>
    <xf numFmtId="43" fontId="11" fillId="0" borderId="0" xfId="0" applyNumberFormat="1" applyFont="1" applyBorder="1" applyAlignment="1">
      <alignment horizontal="center"/>
    </xf>
    <xf numFmtId="43" fontId="11" fillId="0" borderId="0" xfId="0" applyNumberFormat="1" applyFont="1" applyAlignment="1">
      <alignment vertical="center"/>
    </xf>
    <xf numFmtId="43" fontId="0" fillId="0" borderId="0" xfId="0" applyNumberFormat="1"/>
    <xf numFmtId="43" fontId="11" fillId="0" borderId="0" xfId="0" applyNumberFormat="1" applyFont="1" applyFill="1" applyBorder="1" applyAlignment="1">
      <alignment horizontal="centerContinuous"/>
    </xf>
    <xf numFmtId="44" fontId="0" fillId="0" borderId="0" xfId="0" applyNumberFormat="1"/>
    <xf numFmtId="44" fontId="11" fillId="0" borderId="0" xfId="0" applyNumberFormat="1" applyFont="1" applyAlignment="1"/>
    <xf numFmtId="193" fontId="14" fillId="0" borderId="0" xfId="0" applyNumberFormat="1" applyFont="1" applyAlignment="1">
      <alignment horizontal="centerContinuous"/>
    </xf>
    <xf numFmtId="193" fontId="12" fillId="0" borderId="31" xfId="0" applyNumberFormat="1" applyFont="1" applyBorder="1" applyAlignment="1">
      <alignment horizontal="center" vertical="center"/>
    </xf>
    <xf numFmtId="193" fontId="12" fillId="0" borderId="0" xfId="180" applyNumberFormat="1" applyFont="1" applyBorder="1" applyAlignment="1">
      <alignment vertical="center"/>
    </xf>
    <xf numFmtId="169" fontId="12" fillId="0" borderId="9" xfId="328" applyNumberFormat="1" applyFont="1" applyBorder="1" applyAlignment="1"/>
    <xf numFmtId="194" fontId="11" fillId="0" borderId="0" xfId="640" applyNumberFormat="1" applyFont="1" applyBorder="1" applyAlignment="1">
      <alignment vertical="center"/>
    </xf>
    <xf numFmtId="194" fontId="11" fillId="0" borderId="0" xfId="0" applyNumberFormat="1" applyFont="1" applyBorder="1" applyAlignment="1">
      <alignment vertical="center"/>
    </xf>
    <xf numFmtId="192" fontId="10" fillId="0" borderId="0" xfId="623" applyNumberFormat="1" applyFont="1" applyFill="1"/>
    <xf numFmtId="0" fontId="20" fillId="0" borderId="0" xfId="623" applyFont="1" applyFill="1" applyAlignment="1">
      <alignment horizontal="centerContinuous"/>
    </xf>
    <xf numFmtId="191" fontId="21" fillId="32" borderId="0" xfId="623" applyNumberFormat="1" applyFont="1" applyFill="1" applyAlignment="1">
      <alignment horizontal="right"/>
    </xf>
    <xf numFmtId="0" fontId="10" fillId="0" borderId="0" xfId="623" applyFont="1"/>
    <xf numFmtId="0" fontId="14" fillId="0" borderId="31" xfId="623" applyFont="1" applyFill="1" applyBorder="1" applyAlignment="1">
      <alignment horizontal="center"/>
    </xf>
    <xf numFmtId="0" fontId="10" fillId="0" borderId="0" xfId="624" applyFont="1" applyAlignment="1">
      <alignment horizontal="centerContinuous"/>
    </xf>
    <xf numFmtId="0" fontId="10" fillId="0" borderId="0" xfId="624" applyFont="1"/>
    <xf numFmtId="0" fontId="10" fillId="0" borderId="0" xfId="624" applyFont="1" applyAlignment="1">
      <alignment horizontal="right"/>
    </xf>
    <xf numFmtId="0" fontId="24" fillId="0" borderId="0" xfId="623" applyFont="1"/>
    <xf numFmtId="0" fontId="25" fillId="0" borderId="0" xfId="623" applyFont="1"/>
    <xf numFmtId="0" fontId="25" fillId="0" borderId="0" xfId="623" applyFont="1" applyFill="1"/>
    <xf numFmtId="0" fontId="25" fillId="0" borderId="0" xfId="623" quotePrefix="1" applyFont="1" applyFill="1"/>
    <xf numFmtId="164" fontId="11" fillId="0" borderId="0" xfId="0" applyFont="1" applyBorder="1" applyAlignment="1">
      <alignment horizontal="center"/>
    </xf>
    <xf numFmtId="174" fontId="11" fillId="0" borderId="0" xfId="174" applyNumberFormat="1" applyFont="1"/>
    <xf numFmtId="176" fontId="10" fillId="0" borderId="31" xfId="624" applyNumberFormat="1" applyFont="1" applyFill="1" applyBorder="1"/>
    <xf numFmtId="191" fontId="10" fillId="0" borderId="0" xfId="623" applyNumberFormat="1" applyFont="1" applyFill="1" applyBorder="1" applyAlignment="1">
      <alignment horizontal="right"/>
    </xf>
    <xf numFmtId="0" fontId="12" fillId="0" borderId="0" xfId="0" quotePrefix="1" applyNumberFormat="1" applyFont="1" applyAlignment="1">
      <alignment horizontal="center" vertical="center"/>
    </xf>
    <xf numFmtId="164" fontId="14" fillId="0" borderId="0" xfId="0" applyFont="1" applyAlignment="1">
      <alignment horizontal="center"/>
    </xf>
    <xf numFmtId="0" fontId="14" fillId="0" borderId="0" xfId="0" applyNumberFormat="1" applyFont="1" applyAlignment="1">
      <alignment horizontal="center"/>
    </xf>
    <xf numFmtId="0" fontId="17" fillId="0" borderId="0" xfId="0" applyNumberFormat="1" applyFont="1" applyAlignment="1">
      <alignment horizontal="center"/>
    </xf>
    <xf numFmtId="164" fontId="14" fillId="0" borderId="0" xfId="0" applyFont="1" applyAlignment="1">
      <alignment horizontal="left"/>
    </xf>
    <xf numFmtId="193" fontId="12" fillId="0" borderId="31" xfId="0" applyNumberFormat="1" applyFont="1" applyBorder="1" applyAlignment="1">
      <alignment horizontal="center" vertical="center" wrapText="1"/>
    </xf>
    <xf numFmtId="164" fontId="11" fillId="0" borderId="0" xfId="0" applyFont="1" applyBorder="1" applyAlignment="1"/>
    <xf numFmtId="44" fontId="0" fillId="0" borderId="0" xfId="0" applyNumberFormat="1" applyBorder="1"/>
    <xf numFmtId="164" fontId="0" fillId="0" borderId="0" xfId="0" applyAlignment="1">
      <alignment horizontal="center" vertical="center"/>
    </xf>
    <xf numFmtId="0" fontId="17" fillId="0" borderId="0" xfId="0" applyNumberFormat="1" applyFont="1" applyAlignment="1">
      <alignment horizontal="centerContinuous"/>
    </xf>
    <xf numFmtId="176" fontId="10" fillId="0" borderId="44" xfId="624" applyNumberFormat="1" applyFont="1" applyFill="1" applyBorder="1" applyAlignment="1">
      <alignment horizontal="right"/>
    </xf>
    <xf numFmtId="190" fontId="10" fillId="0" borderId="31" xfId="624" applyNumberFormat="1" applyFont="1" applyFill="1" applyBorder="1"/>
    <xf numFmtId="176" fontId="10" fillId="0" borderId="46" xfId="624" applyNumberFormat="1" applyFont="1" applyFill="1" applyBorder="1"/>
    <xf numFmtId="164" fontId="17" fillId="0" borderId="0" xfId="0" applyFont="1"/>
    <xf numFmtId="0" fontId="10" fillId="0" borderId="31" xfId="623" quotePrefix="1" applyFont="1" applyFill="1" applyBorder="1" applyAlignment="1">
      <alignment horizontal="right"/>
    </xf>
    <xf numFmtId="176" fontId="10" fillId="0" borderId="31" xfId="623" applyNumberFormat="1" applyFont="1" applyFill="1" applyBorder="1"/>
    <xf numFmtId="190" fontId="10" fillId="0" borderId="31" xfId="623" applyNumberFormat="1" applyFont="1" applyFill="1" applyBorder="1" applyAlignment="1">
      <alignment horizontal="right"/>
    </xf>
    <xf numFmtId="0" fontId="17" fillId="0" borderId="0" xfId="0" quotePrefix="1" applyNumberFormat="1" applyFont="1"/>
    <xf numFmtId="0" fontId="14" fillId="0" borderId="0" xfId="0" applyNumberFormat="1" applyFont="1" applyAlignment="1">
      <alignment horizontal="left"/>
    </xf>
    <xf numFmtId="15" fontId="14" fillId="0" borderId="0" xfId="0" quotePrefix="1" applyNumberFormat="1" applyFont="1" applyAlignment="1">
      <alignment horizontal="left"/>
    </xf>
    <xf numFmtId="0" fontId="0" fillId="0" borderId="0" xfId="0" applyNumberFormat="1" applyFont="1" applyAlignment="1">
      <alignment vertical="center"/>
    </xf>
    <xf numFmtId="240" fontId="17" fillId="0" borderId="0" xfId="173" applyNumberFormat="1" applyFont="1" applyFill="1" applyAlignment="1">
      <alignment horizontal="right"/>
    </xf>
    <xf numFmtId="190" fontId="17" fillId="0" borderId="0" xfId="621" applyNumberFormat="1" applyFont="1" applyFill="1" applyAlignment="1">
      <alignment horizontal="right"/>
    </xf>
    <xf numFmtId="0" fontId="12" fillId="0" borderId="0" xfId="0" applyNumberFormat="1" applyFont="1" applyFill="1" applyAlignment="1">
      <alignment vertical="center"/>
    </xf>
    <xf numFmtId="0" fontId="0" fillId="0" borderId="0" xfId="328" quotePrefix="1" applyNumberFormat="1" applyFont="1" applyBorder="1" applyAlignment="1"/>
    <xf numFmtId="174" fontId="0" fillId="0" borderId="0" xfId="328" applyNumberFormat="1" applyFont="1" applyAlignment="1"/>
    <xf numFmtId="193" fontId="0" fillId="0" borderId="0" xfId="0" applyNumberFormat="1" applyFont="1" applyAlignment="1">
      <alignment horizontal="center" vertical="center"/>
    </xf>
    <xf numFmtId="193" fontId="12" fillId="0" borderId="0" xfId="209" applyNumberFormat="1" applyFont="1" applyFill="1" applyBorder="1" applyAlignment="1">
      <alignment vertical="center"/>
    </xf>
    <xf numFmtId="164" fontId="0" fillId="0" borderId="0" xfId="0" applyFont="1" applyAlignment="1">
      <alignment horizontal="center" vertical="center"/>
    </xf>
    <xf numFmtId="0" fontId="0" fillId="0" borderId="0" xfId="0" applyNumberFormat="1" applyFont="1" applyAlignment="1">
      <alignment horizontal="center"/>
    </xf>
    <xf numFmtId="0" fontId="12" fillId="0" borderId="0" xfId="0" applyNumberFormat="1" applyFont="1" applyFill="1" applyBorder="1" applyAlignment="1">
      <alignment vertical="center"/>
    </xf>
    <xf numFmtId="0" fontId="0" fillId="0" borderId="39" xfId="0" applyNumberFormat="1" applyFont="1" applyBorder="1" applyAlignment="1">
      <alignment horizontal="center" wrapText="1"/>
    </xf>
    <xf numFmtId="49" fontId="10" fillId="0" borderId="0" xfId="0" applyNumberFormat="1" applyFont="1"/>
    <xf numFmtId="242" fontId="11" fillId="0" borderId="0" xfId="180" applyNumberFormat="1" applyFont="1" applyAlignment="1">
      <alignment vertical="top"/>
    </xf>
    <xf numFmtId="0" fontId="10" fillId="0" borderId="0" xfId="0" applyNumberFormat="1" applyFont="1"/>
    <xf numFmtId="170" fontId="0" fillId="0" borderId="0" xfId="640" applyNumberFormat="1" applyFont="1"/>
    <xf numFmtId="170" fontId="11" fillId="0" borderId="0" xfId="640" applyNumberFormat="1" applyFont="1" applyBorder="1" applyAlignment="1">
      <alignment vertical="top"/>
    </xf>
    <xf numFmtId="167" fontId="11" fillId="0" borderId="0" xfId="328" applyNumberFormat="1" applyFont="1" applyBorder="1" applyAlignment="1"/>
    <xf numFmtId="173" fontId="11" fillId="0" borderId="0" xfId="328" applyNumberFormat="1" applyFont="1" applyBorder="1" applyAlignment="1"/>
    <xf numFmtId="170" fontId="12" fillId="0" borderId="147" xfId="640" applyNumberFormat="1" applyFont="1" applyBorder="1" applyAlignment="1"/>
    <xf numFmtId="164" fontId="0" fillId="0" borderId="0" xfId="0" applyFont="1"/>
    <xf numFmtId="164" fontId="0" fillId="0" borderId="0" xfId="0" applyFont="1" applyAlignment="1">
      <alignment horizontal="right"/>
    </xf>
    <xf numFmtId="164" fontId="0" fillId="0" borderId="0" xfId="0" quotePrefix="1" applyFont="1"/>
    <xf numFmtId="164" fontId="0" fillId="0" borderId="0" xfId="0" applyFont="1" applyAlignment="1">
      <alignment horizontal="center"/>
    </xf>
    <xf numFmtId="0" fontId="0" fillId="0" borderId="0" xfId="0" applyNumberFormat="1" applyFont="1"/>
    <xf numFmtId="0" fontId="0" fillId="0" borderId="0" xfId="0" applyNumberFormat="1" applyFont="1" applyBorder="1" applyAlignment="1">
      <alignment horizontal="centerContinuous"/>
    </xf>
    <xf numFmtId="0" fontId="0" fillId="0" borderId="40" xfId="0" applyNumberFormat="1" applyFont="1" applyBorder="1"/>
    <xf numFmtId="0" fontId="0" fillId="0" borderId="41" xfId="0" applyNumberFormat="1" applyFont="1" applyBorder="1"/>
    <xf numFmtId="0" fontId="0" fillId="0" borderId="31" xfId="0" applyNumberFormat="1" applyFont="1" applyBorder="1" applyAlignment="1">
      <alignment horizontal="center" wrapText="1"/>
    </xf>
    <xf numFmtId="0" fontId="0" fillId="0" borderId="31" xfId="0" applyNumberFormat="1" applyFont="1" applyBorder="1" applyAlignment="1">
      <alignment horizontal="centerContinuous"/>
    </xf>
    <xf numFmtId="0" fontId="0" fillId="0" borderId="40" xfId="0" applyNumberFormat="1" applyFont="1" applyBorder="1" applyAlignment="1">
      <alignment horizontal="center"/>
    </xf>
    <xf numFmtId="165" fontId="0" fillId="0" borderId="0" xfId="0" applyNumberFormat="1" applyFont="1" applyAlignment="1">
      <alignment horizontal="center"/>
    </xf>
    <xf numFmtId="164" fontId="0" fillId="0" borderId="0" xfId="0" applyFont="1" applyAlignment="1"/>
    <xf numFmtId="169" fontId="0" fillId="0" borderId="0" xfId="328" applyNumberFormat="1" applyFont="1" applyAlignment="1"/>
    <xf numFmtId="167" fontId="0" fillId="0" borderId="0" xfId="0" applyNumberFormat="1" applyFont="1"/>
    <xf numFmtId="167" fontId="0" fillId="0" borderId="40" xfId="0" applyNumberFormat="1" applyFont="1" applyBorder="1"/>
    <xf numFmtId="243" fontId="158" fillId="0" borderId="0" xfId="1622" applyNumberFormat="1" applyFont="1" applyFill="1" applyBorder="1"/>
    <xf numFmtId="169" fontId="0" fillId="0" borderId="0" xfId="180" applyNumberFormat="1" applyFont="1" applyAlignment="1"/>
    <xf numFmtId="177" fontId="0" fillId="0" borderId="0" xfId="180" applyFont="1" applyAlignment="1"/>
    <xf numFmtId="243" fontId="158" fillId="0" borderId="0" xfId="1693" applyNumberFormat="1" applyFont="1" applyFill="1" applyBorder="1"/>
    <xf numFmtId="173" fontId="0" fillId="0" borderId="0" xfId="328" applyNumberFormat="1" applyFont="1" applyAlignment="1"/>
    <xf numFmtId="243" fontId="158" fillId="0" borderId="0" xfId="1654" applyNumberFormat="1" applyFont="1" applyFill="1" applyBorder="1"/>
    <xf numFmtId="243" fontId="158" fillId="0" borderId="50" xfId="1770" applyNumberFormat="1" applyFont="1" applyFill="1" applyBorder="1"/>
    <xf numFmtId="175" fontId="0" fillId="0" borderId="0" xfId="0" applyNumberFormat="1" applyFont="1"/>
    <xf numFmtId="165" fontId="0" fillId="0" borderId="0" xfId="0" applyNumberFormat="1" applyFont="1" applyAlignment="1">
      <alignment horizontal="center" vertical="top"/>
    </xf>
    <xf numFmtId="164" fontId="0" fillId="0" borderId="0" xfId="0" applyFont="1" applyAlignment="1">
      <alignment vertical="top"/>
    </xf>
    <xf numFmtId="167" fontId="0" fillId="0" borderId="0" xfId="328" applyNumberFormat="1" applyFont="1" applyAlignment="1"/>
    <xf numFmtId="166" fontId="0" fillId="0" borderId="0" xfId="640" applyFont="1"/>
    <xf numFmtId="169" fontId="0" fillId="0" borderId="0" xfId="328" applyFont="1" applyAlignment="1"/>
    <xf numFmtId="164" fontId="0" fillId="0" borderId="0" xfId="0" applyFont="1" applyAlignment="1">
      <alignment vertical="center"/>
    </xf>
    <xf numFmtId="173" fontId="0" fillId="0" borderId="0" xfId="328" applyNumberFormat="1" applyFont="1" applyBorder="1" applyAlignment="1">
      <alignment vertical="center"/>
    </xf>
    <xf numFmtId="167" fontId="0" fillId="0" borderId="0" xfId="0" applyNumberFormat="1" applyFont="1" applyAlignment="1">
      <alignment vertical="center"/>
    </xf>
    <xf numFmtId="167" fontId="0" fillId="0" borderId="40" xfId="0" applyNumberFormat="1" applyFont="1" applyBorder="1" applyAlignment="1">
      <alignment vertical="center"/>
    </xf>
    <xf numFmtId="170" fontId="0" fillId="0" borderId="0" xfId="640" applyNumberFormat="1" applyFont="1" applyBorder="1" applyAlignment="1">
      <alignment vertical="center"/>
    </xf>
    <xf numFmtId="0" fontId="11" fillId="0" borderId="148" xfId="0" applyNumberFormat="1" applyFont="1" applyBorder="1" applyAlignment="1">
      <alignment horizontal="center" wrapText="1"/>
    </xf>
    <xf numFmtId="43" fontId="12" fillId="0" borderId="0" xfId="0" applyNumberFormat="1" applyFont="1" applyFill="1" applyBorder="1" applyAlignment="1">
      <alignment horizontal="centerContinuous"/>
    </xf>
    <xf numFmtId="43" fontId="12" fillId="0" borderId="0" xfId="0" applyNumberFormat="1" applyFont="1" applyBorder="1" applyAlignment="1">
      <alignment horizontal="center"/>
    </xf>
    <xf numFmtId="43" fontId="12" fillId="0" borderId="0" xfId="0" applyNumberFormat="1" applyFont="1" applyBorder="1" applyAlignment="1">
      <alignment horizontal="centerContinuous"/>
    </xf>
    <xf numFmtId="172" fontId="11" fillId="0" borderId="0" xfId="328" applyNumberFormat="1" applyFont="1" applyBorder="1" applyAlignment="1">
      <alignment vertical="top"/>
    </xf>
    <xf numFmtId="172" fontId="11" fillId="0" borderId="0" xfId="328" applyNumberFormat="1" applyFont="1" applyBorder="1" applyAlignment="1">
      <alignment vertical="top"/>
    </xf>
    <xf numFmtId="172" fontId="11" fillId="0" borderId="0" xfId="328" applyNumberFormat="1" applyFont="1" applyBorder="1" applyAlignment="1">
      <alignment vertical="top"/>
    </xf>
    <xf numFmtId="171" fontId="11" fillId="0" borderId="0" xfId="640" applyNumberFormat="1" applyFont="1" applyBorder="1" applyAlignment="1">
      <alignment vertical="top"/>
    </xf>
    <xf numFmtId="172" fontId="11" fillId="0" borderId="0" xfId="328" applyNumberFormat="1" applyFont="1" applyBorder="1" applyAlignment="1">
      <alignment vertical="top"/>
    </xf>
    <xf numFmtId="172" fontId="11" fillId="0" borderId="0" xfId="328" applyNumberFormat="1" applyFont="1" applyBorder="1" applyAlignment="1">
      <alignment vertical="top"/>
    </xf>
    <xf numFmtId="171" fontId="11" fillId="0" borderId="0" xfId="640" applyNumberFormat="1" applyFont="1" applyAlignment="1">
      <alignment vertical="top"/>
    </xf>
    <xf numFmtId="0" fontId="0" fillId="0" borderId="0" xfId="0" applyNumberFormat="1" applyFont="1" applyBorder="1" applyAlignment="1">
      <alignment horizontal="center"/>
    </xf>
    <xf numFmtId="169" fontId="0" fillId="0" borderId="0" xfId="328" applyFont="1" applyBorder="1" applyAlignment="1">
      <alignment horizontal="center" vertical="top"/>
    </xf>
    <xf numFmtId="167" fontId="12" fillId="0" borderId="147" xfId="328" applyNumberFormat="1" applyFont="1" applyBorder="1" applyAlignment="1"/>
    <xf numFmtId="0" fontId="14" fillId="38" borderId="47" xfId="624" applyFont="1" applyFill="1" applyBorder="1" applyAlignment="1">
      <alignment horizontal="centerContinuous"/>
    </xf>
    <xf numFmtId="0" fontId="14" fillId="0" borderId="0" xfId="624" applyFont="1" applyAlignment="1">
      <alignment horizontal="center"/>
    </xf>
    <xf numFmtId="169" fontId="0" fillId="0" borderId="0" xfId="328" applyFont="1" applyBorder="1" applyAlignment="1">
      <alignment horizontal="center" vertical="center"/>
    </xf>
    <xf numFmtId="43" fontId="11" fillId="0" borderId="0" xfId="328" applyNumberFormat="1" applyFont="1" applyBorder="1" applyAlignment="1"/>
    <xf numFmtId="44" fontId="11" fillId="0" borderId="0" xfId="328" applyNumberFormat="1" applyFont="1" applyBorder="1" applyAlignment="1">
      <alignment vertical="top"/>
    </xf>
    <xf numFmtId="172" fontId="11" fillId="0" borderId="0" xfId="0" applyNumberFormat="1" applyFont="1" applyBorder="1" applyAlignment="1">
      <alignment vertical="center"/>
    </xf>
    <xf numFmtId="254" fontId="11" fillId="0" borderId="0" xfId="174" applyNumberFormat="1" applyFont="1" applyAlignment="1">
      <alignment vertical="center"/>
    </xf>
    <xf numFmtId="172" fontId="0" fillId="0" borderId="9" xfId="0" applyNumberFormat="1" applyBorder="1"/>
    <xf numFmtId="1" fontId="12" fillId="0" borderId="0" xfId="0" applyNumberFormat="1" applyFont="1" applyBorder="1" applyAlignment="1">
      <alignment horizontal="center" vertical="center" wrapText="1"/>
    </xf>
    <xf numFmtId="193" fontId="12" fillId="0" borderId="0" xfId="0" applyNumberFormat="1" applyFont="1" applyBorder="1" applyAlignment="1">
      <alignment horizontal="center" vertical="center" wrapText="1"/>
    </xf>
    <xf numFmtId="173" fontId="0" fillId="0" borderId="0" xfId="174" applyNumberFormat="1" applyFont="1" applyBorder="1" applyAlignment="1">
      <alignment horizontal="center" vertical="center"/>
    </xf>
    <xf numFmtId="173" fontId="0" fillId="0" borderId="0" xfId="174" applyNumberFormat="1" applyFont="1" applyBorder="1" applyAlignment="1">
      <alignment horizontal="center"/>
    </xf>
    <xf numFmtId="169" fontId="0" fillId="0" borderId="0" xfId="328" applyFont="1" applyBorder="1" applyAlignment="1">
      <alignment horizontal="center"/>
    </xf>
    <xf numFmtId="177" fontId="11" fillId="0" borderId="0" xfId="180" applyNumberFormat="1" applyFont="1" applyBorder="1" applyAlignment="1">
      <alignment vertical="top"/>
    </xf>
    <xf numFmtId="197" fontId="11" fillId="0" borderId="0" xfId="328" applyNumberFormat="1" applyFont="1" applyBorder="1" applyAlignment="1">
      <alignment vertical="top"/>
    </xf>
    <xf numFmtId="44" fontId="0" fillId="0" borderId="0" xfId="328" applyNumberFormat="1" applyFont="1" applyAlignment="1"/>
    <xf numFmtId="164" fontId="0" fillId="0" borderId="0" xfId="0" quotePrefix="1" applyFont="1" applyAlignment="1"/>
    <xf numFmtId="167" fontId="12" fillId="0" borderId="42" xfId="0" applyNumberFormat="1" applyFont="1" applyBorder="1" applyAlignment="1">
      <alignment vertical="top"/>
    </xf>
    <xf numFmtId="165" fontId="0" fillId="0" borderId="0" xfId="0" applyNumberFormat="1" applyFont="1" applyAlignment="1">
      <alignment horizontal="center" vertical="center"/>
    </xf>
    <xf numFmtId="167" fontId="0" fillId="0" borderId="42" xfId="0" applyNumberFormat="1" applyBorder="1" applyAlignment="1">
      <alignment vertical="top"/>
    </xf>
    <xf numFmtId="167" fontId="0" fillId="0" borderId="0" xfId="0" applyNumberFormat="1" applyAlignment="1"/>
    <xf numFmtId="167" fontId="0" fillId="0" borderId="40" xfId="0" applyNumberFormat="1" applyBorder="1" applyAlignment="1"/>
    <xf numFmtId="255" fontId="15" fillId="0" borderId="147" xfId="0" quotePrefix="1" applyNumberFormat="1" applyFont="1" applyBorder="1" applyAlignment="1">
      <alignment vertical="top"/>
    </xf>
    <xf numFmtId="44" fontId="11" fillId="0" borderId="0" xfId="0" applyNumberFormat="1" applyFont="1" applyAlignment="1">
      <alignment vertical="top"/>
    </xf>
    <xf numFmtId="164" fontId="12" fillId="0" borderId="0" xfId="0" applyFont="1" applyAlignment="1">
      <alignment horizontal="center"/>
    </xf>
    <xf numFmtId="241" fontId="11" fillId="0" borderId="0" xfId="173" applyNumberFormat="1" applyFont="1" applyFill="1" applyBorder="1" applyAlignment="1">
      <alignment horizontal="left"/>
    </xf>
    <xf numFmtId="41" fontId="11" fillId="0" borderId="0" xfId="173" applyNumberFormat="1" applyFont="1" applyFill="1" applyBorder="1" applyAlignment="1">
      <alignment horizontal="right"/>
    </xf>
    <xf numFmtId="173" fontId="11" fillId="0" borderId="0" xfId="173" applyNumberFormat="1" applyFont="1" applyFill="1" applyBorder="1" applyAlignment="1">
      <alignment horizontal="right"/>
    </xf>
    <xf numFmtId="255" fontId="11" fillId="0" borderId="0" xfId="0" applyNumberFormat="1" applyFont="1" applyBorder="1" applyAlignment="1">
      <alignment vertical="center"/>
    </xf>
    <xf numFmtId="259" fontId="0" fillId="0" borderId="0" xfId="640" applyNumberFormat="1" applyFont="1"/>
    <xf numFmtId="169" fontId="12" fillId="0" borderId="0" xfId="328" applyNumberFormat="1" applyFont="1" applyBorder="1" applyAlignment="1"/>
    <xf numFmtId="164" fontId="12" fillId="0" borderId="0" xfId="0" applyFont="1" applyBorder="1" applyAlignment="1"/>
    <xf numFmtId="166" fontId="12" fillId="0" borderId="0" xfId="640" applyFont="1" applyBorder="1" applyAlignment="1"/>
    <xf numFmtId="164" fontId="0" fillId="0" borderId="0" xfId="0" applyFont="1" applyAlignment="1">
      <alignment horizontal="center"/>
    </xf>
    <xf numFmtId="0" fontId="11" fillId="0" borderId="0" xfId="0" applyNumberFormat="1" applyFont="1" applyAlignment="1">
      <alignment horizontal="center"/>
    </xf>
    <xf numFmtId="164" fontId="11" fillId="0" borderId="0" xfId="0" applyFont="1" applyAlignment="1">
      <alignment horizontal="center"/>
    </xf>
    <xf numFmtId="164" fontId="167" fillId="0" borderId="0" xfId="0" applyFont="1" applyAlignment="1">
      <alignment horizontal="center"/>
    </xf>
    <xf numFmtId="164" fontId="167" fillId="0" borderId="149" xfId="0" applyFont="1" applyBorder="1" applyAlignment="1">
      <alignment horizontal="center"/>
    </xf>
    <xf numFmtId="0" fontId="12" fillId="0" borderId="46" xfId="0" applyNumberFormat="1" applyFont="1" applyBorder="1" applyAlignment="1">
      <alignment horizontal="center"/>
    </xf>
    <xf numFmtId="1" fontId="11" fillId="0" borderId="44" xfId="0" quotePrefix="1" applyNumberFormat="1" applyFont="1" applyBorder="1" applyAlignment="1">
      <alignment horizontal="center" vertical="center"/>
    </xf>
    <xf numFmtId="1" fontId="11" fillId="0" borderId="44" xfId="0" applyNumberFormat="1" applyFont="1" applyBorder="1" applyAlignment="1">
      <alignment horizontal="center" vertical="center"/>
    </xf>
    <xf numFmtId="0" fontId="12" fillId="0" borderId="150" xfId="0" applyNumberFormat="1" applyFont="1" applyBorder="1" applyAlignment="1">
      <alignment horizontal="center"/>
    </xf>
    <xf numFmtId="193" fontId="12" fillId="0" borderId="151" xfId="0" applyNumberFormat="1" applyFont="1" applyBorder="1" applyAlignment="1">
      <alignment horizontal="center" wrapText="1"/>
    </xf>
    <xf numFmtId="195" fontId="0" fillId="0" borderId="152" xfId="0" applyNumberFormat="1" applyFont="1" applyBorder="1" applyAlignment="1">
      <alignment horizontal="right" vertical="center"/>
    </xf>
    <xf numFmtId="0" fontId="12" fillId="0" borderId="151" xfId="0" applyNumberFormat="1" applyFont="1" applyBorder="1" applyAlignment="1">
      <alignment horizontal="center"/>
    </xf>
    <xf numFmtId="164" fontId="165" fillId="0" borderId="0" xfId="0" applyFont="1" applyBorder="1" applyAlignment="1">
      <alignment vertical="top"/>
    </xf>
    <xf numFmtId="164" fontId="165" fillId="0" borderId="0" xfId="0" applyFont="1" applyBorder="1"/>
    <xf numFmtId="164" fontId="165" fillId="0" borderId="0" xfId="0" applyFont="1"/>
    <xf numFmtId="174" fontId="0" fillId="0" borderId="0" xfId="328" applyNumberFormat="1" applyFont="1" applyBorder="1" applyAlignment="1">
      <alignment horizontal="right" vertical="center"/>
    </xf>
    <xf numFmtId="164" fontId="0" fillId="0" borderId="0" xfId="0" applyFont="1" applyBorder="1" applyAlignment="1">
      <alignment horizontal="right" vertical="center"/>
    </xf>
    <xf numFmtId="164" fontId="0" fillId="0" borderId="0" xfId="0" applyFont="1" applyAlignment="1">
      <alignment horizontal="right" vertical="center"/>
    </xf>
    <xf numFmtId="174" fontId="0" fillId="0" borderId="0" xfId="174" applyNumberFormat="1" applyFont="1" applyBorder="1" applyAlignment="1">
      <alignment horizontal="right" vertical="center"/>
    </xf>
    <xf numFmtId="260" fontId="0" fillId="0" borderId="0" xfId="328" applyNumberFormat="1" applyFont="1" applyBorder="1" applyAlignment="1">
      <alignment horizontal="right" vertical="center"/>
    </xf>
    <xf numFmtId="174" fontId="0" fillId="0" borderId="0" xfId="328" applyNumberFormat="1" applyFont="1" applyAlignment="1">
      <alignment horizontal="right" vertical="center"/>
    </xf>
    <xf numFmtId="174" fontId="0" fillId="0" borderId="0" xfId="174" applyNumberFormat="1" applyFont="1" applyAlignment="1">
      <alignment horizontal="right" vertical="center"/>
    </xf>
    <xf numFmtId="261" fontId="0" fillId="0" borderId="0" xfId="0" applyNumberFormat="1" applyFont="1" applyBorder="1" applyAlignment="1">
      <alignment horizontal="right" vertical="center"/>
    </xf>
    <xf numFmtId="170" fontId="0" fillId="0" borderId="0" xfId="640" applyNumberFormat="1" applyFont="1" applyAlignment="1">
      <alignment horizontal="right" vertical="center"/>
    </xf>
    <xf numFmtId="171" fontId="0" fillId="0" borderId="0" xfId="640" applyNumberFormat="1" applyFont="1" applyAlignment="1">
      <alignment horizontal="right" vertical="center"/>
    </xf>
    <xf numFmtId="260" fontId="0" fillId="0" borderId="0" xfId="174" applyNumberFormat="1" applyFont="1" applyBorder="1" applyAlignment="1">
      <alignment horizontal="right" vertical="center"/>
    </xf>
    <xf numFmtId="262" fontId="0" fillId="0" borderId="0" xfId="0" applyNumberFormat="1" applyFont="1" applyBorder="1" applyAlignment="1">
      <alignment horizontal="right" vertical="center"/>
    </xf>
    <xf numFmtId="174" fontId="12" fillId="0" borderId="153" xfId="328" applyNumberFormat="1" applyFont="1" applyBorder="1" applyAlignment="1">
      <alignment horizontal="right" vertical="center"/>
    </xf>
    <xf numFmtId="164" fontId="0" fillId="0" borderId="50" xfId="0" applyFont="1" applyBorder="1" applyAlignment="1">
      <alignment horizontal="right" vertical="center"/>
    </xf>
    <xf numFmtId="260" fontId="11" fillId="0" borderId="50" xfId="328" applyNumberFormat="1" applyFont="1" applyBorder="1" applyAlignment="1">
      <alignment horizontal="right" vertical="center"/>
    </xf>
    <xf numFmtId="164" fontId="0" fillId="0" borderId="153" xfId="0" applyFont="1" applyBorder="1" applyAlignment="1">
      <alignment horizontal="right" vertical="center"/>
    </xf>
    <xf numFmtId="174" fontId="0" fillId="0" borderId="153" xfId="0" applyNumberFormat="1" applyFont="1" applyBorder="1" applyAlignment="1">
      <alignment horizontal="right" vertical="center"/>
    </xf>
    <xf numFmtId="0" fontId="0" fillId="0" borderId="148" xfId="0" applyNumberFormat="1" applyFont="1" applyBorder="1" applyAlignment="1">
      <alignment horizontal="center"/>
    </xf>
    <xf numFmtId="0" fontId="0" fillId="0" borderId="147" xfId="0" applyNumberFormat="1" applyFont="1" applyBorder="1" applyAlignment="1">
      <alignment horizontal="center"/>
    </xf>
    <xf numFmtId="180" fontId="0" fillId="0" borderId="147" xfId="0" applyNumberFormat="1" applyFont="1" applyBorder="1" applyAlignment="1">
      <alignment horizontal="right" vertical="center"/>
    </xf>
    <xf numFmtId="164" fontId="0" fillId="0" borderId="0" xfId="0" applyBorder="1" applyAlignment="1"/>
    <xf numFmtId="164" fontId="0" fillId="0" borderId="0" xfId="0" applyFont="1" applyBorder="1" applyAlignment="1">
      <alignment horizontal="center"/>
    </xf>
    <xf numFmtId="164" fontId="12" fillId="0" borderId="0" xfId="0" applyFont="1" applyBorder="1" applyAlignment="1">
      <alignment vertical="top"/>
    </xf>
    <xf numFmtId="169" fontId="12" fillId="0" borderId="153" xfId="328" applyFont="1" applyBorder="1" applyAlignment="1">
      <alignment vertical="top"/>
    </xf>
    <xf numFmtId="169" fontId="12" fillId="0" borderId="147" xfId="328" applyNumberFormat="1" applyFont="1" applyBorder="1" applyAlignment="1"/>
    <xf numFmtId="44" fontId="12" fillId="0" borderId="0" xfId="328" applyNumberFormat="1" applyFont="1" applyAlignment="1">
      <alignment vertical="center"/>
    </xf>
    <xf numFmtId="49" fontId="0" fillId="0" borderId="0" xfId="0" applyNumberFormat="1" applyFont="1" applyAlignment="1">
      <alignment horizontal="left" vertical="center"/>
    </xf>
    <xf numFmtId="49" fontId="0" fillId="0" borderId="0" xfId="0" applyNumberFormat="1" applyAlignment="1">
      <alignment horizontal="left" vertical="center"/>
    </xf>
    <xf numFmtId="49" fontId="0" fillId="0" borderId="0" xfId="0" quotePrefix="1" applyNumberFormat="1" applyAlignment="1">
      <alignment horizontal="left" vertical="center"/>
    </xf>
    <xf numFmtId="193" fontId="0" fillId="0" borderId="0" xfId="0" applyNumberFormat="1" applyFont="1" applyAlignment="1">
      <alignment vertical="center"/>
    </xf>
    <xf numFmtId="0" fontId="0" fillId="0" borderId="0" xfId="0" applyNumberFormat="1" applyFont="1" applyAlignment="1">
      <alignment horizontal="center" vertical="center"/>
    </xf>
    <xf numFmtId="193" fontId="0" fillId="0" borderId="0" xfId="0" applyNumberFormat="1" applyFont="1" applyBorder="1" applyAlignment="1">
      <alignment horizontal="center" vertical="center"/>
    </xf>
    <xf numFmtId="0" fontId="0" fillId="0" borderId="0" xfId="0" applyNumberFormat="1" applyFont="1" applyFill="1" applyAlignment="1">
      <alignment vertical="center"/>
    </xf>
    <xf numFmtId="0" fontId="0" fillId="0" borderId="0" xfId="0" applyNumberFormat="1" applyFont="1" applyFill="1" applyBorder="1" applyAlignment="1">
      <alignment vertical="center"/>
    </xf>
    <xf numFmtId="0" fontId="0" fillId="0" borderId="0" xfId="0" applyNumberFormat="1" applyFont="1" applyBorder="1" applyAlignment="1">
      <alignment vertical="center"/>
    </xf>
    <xf numFmtId="193" fontId="0" fillId="0" borderId="0" xfId="0" applyNumberFormat="1" applyFont="1"/>
    <xf numFmtId="164" fontId="12" fillId="0" borderId="0" xfId="0" applyFont="1" applyAlignment="1">
      <alignment horizontal="left"/>
    </xf>
    <xf numFmtId="0" fontId="12" fillId="0" borderId="0" xfId="0" applyNumberFormat="1" applyFont="1" applyAlignment="1">
      <alignment horizontal="centerContinuous"/>
    </xf>
    <xf numFmtId="193" fontId="12" fillId="0" borderId="0" xfId="0" applyNumberFormat="1" applyFont="1" applyAlignment="1">
      <alignment horizontal="centerContinuous"/>
    </xf>
    <xf numFmtId="0" fontId="12" fillId="0" borderId="0" xfId="0" applyNumberFormat="1" applyFont="1"/>
    <xf numFmtId="174" fontId="0" fillId="0" borderId="0" xfId="245" applyNumberFormat="1" applyFont="1" applyFill="1" applyBorder="1" applyAlignment="1">
      <alignment horizontal="right" vertical="center"/>
    </xf>
    <xf numFmtId="174" fontId="0" fillId="0" borderId="0" xfId="249" applyNumberFormat="1" applyFont="1" applyFill="1" applyBorder="1" applyAlignment="1">
      <alignment horizontal="right" vertical="center"/>
    </xf>
    <xf numFmtId="174" fontId="0" fillId="0" borderId="31" xfId="249" applyNumberFormat="1" applyFont="1" applyFill="1" applyBorder="1" applyAlignment="1">
      <alignment horizontal="right" vertical="center"/>
    </xf>
    <xf numFmtId="193" fontId="12" fillId="0" borderId="0" xfId="173" applyNumberFormat="1" applyFont="1" applyFill="1" applyBorder="1" applyAlignment="1">
      <alignment horizontal="right" vertical="center"/>
    </xf>
    <xf numFmtId="0" fontId="0" fillId="0" borderId="0" xfId="510" applyNumberFormat="1" applyFont="1" applyAlignment="1">
      <alignment horizontal="right" vertical="center"/>
    </xf>
    <xf numFmtId="193" fontId="0" fillId="0" borderId="0" xfId="173" applyNumberFormat="1" applyFont="1" applyFill="1" applyBorder="1" applyAlignment="1">
      <alignment horizontal="right" vertical="center"/>
    </xf>
    <xf numFmtId="193" fontId="0" fillId="0" borderId="0" xfId="173" applyNumberFormat="1" applyFont="1" applyFill="1" applyAlignment="1">
      <alignment horizontal="right" vertical="center"/>
    </xf>
    <xf numFmtId="193" fontId="0" fillId="0" borderId="0" xfId="510" applyNumberFormat="1" applyFont="1" applyFill="1" applyAlignment="1">
      <alignment horizontal="right" vertical="center"/>
    </xf>
    <xf numFmtId="193" fontId="12" fillId="0" borderId="35" xfId="173" applyNumberFormat="1" applyFont="1" applyFill="1" applyBorder="1" applyAlignment="1">
      <alignment horizontal="right" vertical="center"/>
    </xf>
    <xf numFmtId="0" fontId="12" fillId="0" borderId="0" xfId="0" applyNumberFormat="1" applyFont="1" applyFill="1" applyAlignment="1">
      <alignment horizontal="right" vertical="center"/>
    </xf>
    <xf numFmtId="193" fontId="12" fillId="0" borderId="0" xfId="173" applyNumberFormat="1" applyFont="1" applyFill="1" applyAlignment="1">
      <alignment horizontal="right" vertical="center"/>
    </xf>
    <xf numFmtId="193" fontId="12" fillId="0" borderId="39" xfId="209" applyNumberFormat="1" applyFont="1" applyFill="1" applyBorder="1" applyAlignment="1">
      <alignment horizontal="right" vertical="center"/>
    </xf>
    <xf numFmtId="0" fontId="0" fillId="0" borderId="0" xfId="0" applyNumberFormat="1" applyFont="1" applyAlignment="1">
      <alignment horizontal="right" vertical="center"/>
    </xf>
    <xf numFmtId="0" fontId="12" fillId="0" borderId="0" xfId="0" applyNumberFormat="1" applyFont="1" applyAlignment="1">
      <alignment horizontal="right" vertical="center"/>
    </xf>
    <xf numFmtId="193" fontId="0" fillId="0" borderId="0" xfId="510" applyNumberFormat="1" applyFont="1" applyAlignment="1">
      <alignment horizontal="right" vertical="center"/>
    </xf>
    <xf numFmtId="193" fontId="12" fillId="0" borderId="8" xfId="173" applyNumberFormat="1" applyFont="1" applyFill="1" applyBorder="1" applyAlignment="1">
      <alignment horizontal="right" vertical="center"/>
    </xf>
    <xf numFmtId="174" fontId="158" fillId="0" borderId="0" xfId="2767" applyNumberFormat="1" applyFont="1"/>
    <xf numFmtId="10" fontId="158" fillId="0" borderId="0" xfId="2856" applyNumberFormat="1" applyFont="1"/>
    <xf numFmtId="241" fontId="11" fillId="0" borderId="0" xfId="173" applyNumberFormat="1" applyFont="1" applyAlignment="1">
      <alignment horizontal="center"/>
    </xf>
    <xf numFmtId="240" fontId="11" fillId="0" borderId="0" xfId="173" applyNumberFormat="1" applyFont="1" applyAlignment="1">
      <alignment horizontal="right" vertical="center"/>
    </xf>
    <xf numFmtId="240" fontId="158" fillId="0" borderId="0" xfId="173" applyNumberFormat="1" applyFont="1"/>
    <xf numFmtId="180" fontId="158" fillId="0" borderId="0" xfId="2768" applyNumberFormat="1" applyFont="1"/>
    <xf numFmtId="174" fontId="0" fillId="0" borderId="0" xfId="1998" applyNumberFormat="1" applyFont="1" applyFill="1" applyBorder="1" applyAlignment="1">
      <alignment horizontal="right" vertical="center"/>
    </xf>
    <xf numFmtId="193" fontId="0" fillId="0" borderId="0" xfId="0" applyNumberFormat="1" applyFont="1" applyFill="1" applyAlignment="1">
      <alignment horizontal="right" vertical="center"/>
    </xf>
    <xf numFmtId="241" fontId="130" fillId="0" borderId="31" xfId="2018" applyNumberFormat="1" applyFont="1" applyFill="1" applyBorder="1" applyAlignment="1">
      <alignment horizontal="right"/>
    </xf>
    <xf numFmtId="193" fontId="0" fillId="0" borderId="31" xfId="0" applyNumberFormat="1" applyFont="1" applyFill="1" applyBorder="1" applyAlignment="1">
      <alignment horizontal="right" vertical="center"/>
    </xf>
    <xf numFmtId="174" fontId="0" fillId="0" borderId="0" xfId="2002" applyNumberFormat="1" applyFont="1" applyFill="1" applyBorder="1" applyAlignment="1">
      <alignment horizontal="right" vertical="center"/>
    </xf>
    <xf numFmtId="174" fontId="0" fillId="0" borderId="31" xfId="2002" applyNumberFormat="1" applyFont="1" applyFill="1" applyBorder="1" applyAlignment="1">
      <alignment horizontal="right" vertical="center"/>
    </xf>
    <xf numFmtId="0" fontId="0" fillId="0" borderId="0" xfId="510" applyNumberFormat="1" applyFont="1" applyAlignment="1">
      <alignment horizontal="right" vertical="center"/>
    </xf>
    <xf numFmtId="193" fontId="0" fillId="0" borderId="0" xfId="1998" applyNumberFormat="1" applyFont="1" applyFill="1" applyBorder="1" applyAlignment="1">
      <alignment horizontal="right" vertical="center"/>
    </xf>
    <xf numFmtId="193" fontId="0" fillId="0" borderId="0" xfId="1998" applyNumberFormat="1" applyFont="1" applyFill="1" applyAlignment="1">
      <alignment horizontal="right" vertical="center"/>
    </xf>
    <xf numFmtId="193" fontId="0" fillId="0" borderId="0" xfId="510" applyNumberFormat="1" applyFont="1" applyFill="1" applyAlignment="1">
      <alignment horizontal="right" vertical="center"/>
    </xf>
    <xf numFmtId="193" fontId="0" fillId="0" borderId="0" xfId="0" applyNumberFormat="1" applyFont="1" applyAlignment="1">
      <alignment horizontal="right" vertical="center"/>
    </xf>
    <xf numFmtId="193" fontId="0" fillId="0" borderId="31" xfId="510" applyNumberFormat="1" applyFont="1" applyFill="1" applyBorder="1" applyAlignment="1">
      <alignment horizontal="right" vertical="center"/>
    </xf>
    <xf numFmtId="193" fontId="0" fillId="0" borderId="31" xfId="0" applyNumberFormat="1" applyFont="1" applyBorder="1" applyAlignment="1">
      <alignment horizontal="right" vertical="center"/>
    </xf>
    <xf numFmtId="164" fontId="11" fillId="0" borderId="0" xfId="0" applyFont="1" applyAlignment="1">
      <alignment horizontal="left"/>
    </xf>
    <xf numFmtId="195" fontId="0" fillId="0" borderId="171" xfId="0" applyNumberFormat="1" applyFont="1" applyBorder="1" applyAlignment="1">
      <alignment horizontal="right" vertical="center"/>
    </xf>
    <xf numFmtId="0" fontId="12" fillId="0" borderId="166" xfId="0" applyNumberFormat="1" applyFont="1" applyBorder="1" applyAlignment="1">
      <alignment horizontal="center"/>
    </xf>
    <xf numFmtId="195" fontId="0" fillId="0" borderId="167" xfId="0" applyNumberFormat="1" applyFont="1" applyBorder="1" applyAlignment="1">
      <alignment horizontal="right" vertical="center"/>
    </xf>
    <xf numFmtId="164" fontId="0" fillId="0" borderId="152" xfId="0" applyFont="1" applyBorder="1" applyAlignment="1">
      <alignment horizontal="right" vertical="center"/>
    </xf>
    <xf numFmtId="164" fontId="0" fillId="0" borderId="42" xfId="0" applyFont="1" applyBorder="1" applyAlignment="1">
      <alignment horizontal="center" vertical="center"/>
    </xf>
    <xf numFmtId="0" fontId="12" fillId="0" borderId="172" xfId="0" applyNumberFormat="1" applyFont="1" applyBorder="1" applyAlignment="1">
      <alignment horizontal="center" wrapText="1"/>
    </xf>
    <xf numFmtId="193" fontId="0" fillId="0" borderId="136" xfId="0" applyNumberFormat="1" applyFont="1" applyFill="1" applyBorder="1" applyAlignment="1">
      <alignment horizontal="right" vertical="center"/>
    </xf>
    <xf numFmtId="195" fontId="11" fillId="0" borderId="171" xfId="0" applyNumberFormat="1" applyFont="1" applyBorder="1" applyAlignment="1">
      <alignment horizontal="right" vertical="center"/>
    </xf>
    <xf numFmtId="0" fontId="0" fillId="0" borderId="0" xfId="0" applyNumberFormat="1" applyFont="1" applyAlignment="1">
      <alignment horizontal="center" vertical="center"/>
    </xf>
    <xf numFmtId="0" fontId="0" fillId="0" borderId="0" xfId="0" applyNumberFormat="1" applyFont="1" applyAlignment="1">
      <alignment vertical="center"/>
    </xf>
    <xf numFmtId="0" fontId="0" fillId="0" borderId="0" xfId="0" applyNumberFormat="1" applyFont="1" applyAlignment="1">
      <alignment vertical="center"/>
    </xf>
    <xf numFmtId="193" fontId="12" fillId="0" borderId="0" xfId="1998" applyNumberFormat="1" applyFont="1" applyFill="1" applyBorder="1" applyAlignment="1">
      <alignment horizontal="right" vertical="center"/>
    </xf>
    <xf numFmtId="193" fontId="0" fillId="0" borderId="0" xfId="1998" applyNumberFormat="1" applyFont="1" applyFill="1" applyBorder="1" applyAlignment="1">
      <alignment horizontal="right" vertical="center"/>
    </xf>
    <xf numFmtId="193" fontId="0" fillId="0" borderId="0" xfId="1998" applyNumberFormat="1" applyFont="1" applyFill="1" applyAlignment="1">
      <alignment horizontal="right" vertical="center"/>
    </xf>
    <xf numFmtId="193" fontId="0" fillId="0" borderId="0" xfId="510" applyNumberFormat="1" applyFont="1" applyFill="1" applyAlignment="1">
      <alignment horizontal="right" vertical="center"/>
    </xf>
    <xf numFmtId="193" fontId="0" fillId="0" borderId="0" xfId="0" applyNumberFormat="1" applyFont="1" applyAlignment="1">
      <alignment horizontal="right" vertical="center"/>
    </xf>
    <xf numFmtId="193" fontId="0" fillId="0" borderId="31" xfId="510" applyNumberFormat="1" applyFont="1" applyFill="1" applyBorder="1" applyAlignment="1">
      <alignment horizontal="right" vertical="center"/>
    </xf>
    <xf numFmtId="193" fontId="0" fillId="0" borderId="31" xfId="0" applyNumberFormat="1" applyFont="1" applyBorder="1" applyAlignment="1">
      <alignment horizontal="right" vertical="center"/>
    </xf>
    <xf numFmtId="193" fontId="12" fillId="0" borderId="0" xfId="1998" applyNumberFormat="1" applyFont="1" applyFill="1" applyAlignment="1">
      <alignment horizontal="right" vertical="center"/>
    </xf>
    <xf numFmtId="193" fontId="0" fillId="0" borderId="0" xfId="1998" quotePrefix="1" applyNumberFormat="1" applyFont="1" applyFill="1" applyAlignment="1">
      <alignment horizontal="right" vertical="center"/>
    </xf>
    <xf numFmtId="193" fontId="12" fillId="0" borderId="0" xfId="1998" applyNumberFormat="1" applyFont="1" applyFill="1" applyBorder="1" applyAlignment="1">
      <alignment horizontal="right" vertical="center"/>
    </xf>
    <xf numFmtId="193" fontId="0" fillId="0" borderId="0" xfId="1998" applyNumberFormat="1" applyFont="1" applyFill="1" applyBorder="1" applyAlignment="1">
      <alignment horizontal="right" vertical="center"/>
    </xf>
    <xf numFmtId="193" fontId="0" fillId="0" borderId="0" xfId="1998" applyNumberFormat="1" applyFont="1" applyFill="1" applyAlignment="1">
      <alignment horizontal="right" vertical="center"/>
    </xf>
    <xf numFmtId="193" fontId="0" fillId="0" borderId="0" xfId="510" applyNumberFormat="1" applyFont="1" applyFill="1" applyAlignment="1">
      <alignment horizontal="right" vertical="center"/>
    </xf>
    <xf numFmtId="193" fontId="12" fillId="0" borderId="0" xfId="1998" applyNumberFormat="1" applyFont="1" applyFill="1" applyAlignment="1">
      <alignment horizontal="right" vertical="center"/>
    </xf>
    <xf numFmtId="193" fontId="12" fillId="0" borderId="0" xfId="180" applyNumberFormat="1" applyFont="1" applyAlignment="1">
      <alignment horizontal="right" vertical="center"/>
    </xf>
    <xf numFmtId="0" fontId="0" fillId="0" borderId="0" xfId="510" applyNumberFormat="1" applyFont="1" applyFill="1" applyAlignment="1">
      <alignment horizontal="right" vertical="center"/>
    </xf>
    <xf numFmtId="174" fontId="0" fillId="0" borderId="0" xfId="1998" applyNumberFormat="1" applyFont="1" applyFill="1" applyBorder="1" applyAlignment="1">
      <alignment horizontal="right" vertical="center"/>
    </xf>
    <xf numFmtId="193" fontId="0" fillId="0" borderId="0" xfId="0" applyNumberFormat="1" applyFont="1" applyFill="1" applyAlignment="1">
      <alignment horizontal="right" vertical="center"/>
    </xf>
    <xf numFmtId="241" fontId="130" fillId="0" borderId="31" xfId="2018" applyNumberFormat="1" applyFont="1" applyFill="1" applyBorder="1" applyAlignment="1">
      <alignment horizontal="right"/>
    </xf>
    <xf numFmtId="174" fontId="0" fillId="0" borderId="0" xfId="2002" applyNumberFormat="1" applyFont="1" applyFill="1" applyBorder="1" applyAlignment="1">
      <alignment horizontal="right" vertical="center"/>
    </xf>
    <xf numFmtId="174" fontId="0" fillId="0" borderId="31" xfId="2002" applyNumberFormat="1" applyFont="1" applyFill="1" applyBorder="1" applyAlignment="1">
      <alignment horizontal="right" vertical="center"/>
    </xf>
    <xf numFmtId="193" fontId="0" fillId="0" borderId="0" xfId="510" applyNumberFormat="1" applyFont="1" applyFill="1" applyAlignment="1">
      <alignment horizontal="right" vertical="center"/>
    </xf>
    <xf numFmtId="193" fontId="0" fillId="0" borderId="31" xfId="510" applyNumberFormat="1" applyFont="1" applyFill="1" applyBorder="1" applyAlignment="1">
      <alignment horizontal="right" vertical="center"/>
    </xf>
    <xf numFmtId="193" fontId="12" fillId="0" borderId="148" xfId="209" applyNumberFormat="1" applyFont="1" applyFill="1" applyBorder="1" applyAlignment="1">
      <alignment horizontal="right" vertical="center"/>
    </xf>
    <xf numFmtId="193" fontId="12" fillId="0" borderId="144" xfId="209" applyNumberFormat="1" applyFont="1" applyFill="1" applyBorder="1" applyAlignment="1">
      <alignment horizontal="right" vertical="center"/>
    </xf>
    <xf numFmtId="193" fontId="12" fillId="0" borderId="8" xfId="209" applyNumberFormat="1" applyFont="1" applyFill="1" applyBorder="1" applyAlignment="1">
      <alignment horizontal="right" vertical="center"/>
    </xf>
    <xf numFmtId="1" fontId="0" fillId="0" borderId="171" xfId="0" quotePrefix="1" applyNumberFormat="1" applyFont="1" applyBorder="1" applyAlignment="1">
      <alignment horizontal="center" vertical="center"/>
    </xf>
    <xf numFmtId="1" fontId="0" fillId="0" borderId="171" xfId="0" applyNumberFormat="1" applyFont="1" applyBorder="1" applyAlignment="1">
      <alignment horizontal="center" vertical="center"/>
    </xf>
    <xf numFmtId="1" fontId="0" fillId="0" borderId="170" xfId="0" quotePrefix="1" applyNumberFormat="1" applyFont="1" applyBorder="1" applyAlignment="1">
      <alignment horizontal="center" vertical="center"/>
    </xf>
    <xf numFmtId="164" fontId="0" fillId="0" borderId="169" xfId="0" applyFont="1" applyBorder="1" applyAlignment="1">
      <alignment horizontal="center" vertical="center"/>
    </xf>
    <xf numFmtId="164" fontId="0" fillId="0" borderId="168" xfId="0" applyFont="1" applyBorder="1" applyAlignment="1">
      <alignment horizontal="center" vertical="center"/>
    </xf>
    <xf numFmtId="164" fontId="0" fillId="0" borderId="175" xfId="0" applyFont="1" applyBorder="1" applyAlignment="1">
      <alignment horizontal="center" vertical="center"/>
    </xf>
    <xf numFmtId="164" fontId="0" fillId="0" borderId="174" xfId="0" applyFont="1" applyBorder="1" applyAlignment="1">
      <alignment horizontal="center" vertical="center"/>
    </xf>
    <xf numFmtId="164" fontId="167" fillId="0" borderId="4" xfId="0" applyFont="1" applyBorder="1" applyAlignment="1">
      <alignment horizontal="center"/>
    </xf>
    <xf numFmtId="193" fontId="0" fillId="0" borderId="0" xfId="510" applyNumberFormat="1" applyFont="1" applyFill="1" applyAlignment="1">
      <alignment horizontal="right" vertical="center"/>
    </xf>
    <xf numFmtId="193" fontId="0" fillId="0" borderId="31" xfId="510" applyNumberFormat="1" applyFont="1" applyFill="1" applyBorder="1" applyAlignment="1">
      <alignment horizontal="right" vertical="center"/>
    </xf>
    <xf numFmtId="193" fontId="12" fillId="0" borderId="0" xfId="209" applyNumberFormat="1" applyFont="1" applyFill="1" applyBorder="1" applyAlignment="1">
      <alignment horizontal="right" vertical="center"/>
    </xf>
    <xf numFmtId="193" fontId="12" fillId="0" borderId="147" xfId="209" applyNumberFormat="1" applyFont="1" applyFill="1" applyBorder="1" applyAlignment="1">
      <alignment horizontal="right" vertical="center"/>
    </xf>
    <xf numFmtId="193" fontId="12" fillId="0" borderId="148" xfId="209" applyNumberFormat="1" applyFont="1" applyFill="1" applyBorder="1" applyAlignment="1">
      <alignment horizontal="right" vertical="center"/>
    </xf>
    <xf numFmtId="193" fontId="12" fillId="0" borderId="144" xfId="209" applyNumberFormat="1" applyFont="1" applyFill="1" applyBorder="1" applyAlignment="1">
      <alignment horizontal="right" vertical="center"/>
    </xf>
    <xf numFmtId="193" fontId="0" fillId="0" borderId="0" xfId="209" applyNumberFormat="1" applyFont="1" applyFill="1" applyBorder="1" applyAlignment="1">
      <alignment horizontal="right" vertical="center"/>
    </xf>
    <xf numFmtId="193" fontId="12" fillId="0" borderId="0" xfId="209" applyNumberFormat="1" applyFont="1" applyFill="1" applyAlignment="1">
      <alignment horizontal="right" vertical="center"/>
    </xf>
    <xf numFmtId="193" fontId="12" fillId="0" borderId="8" xfId="209" applyNumberFormat="1" applyFont="1" applyFill="1" applyBorder="1" applyAlignment="1">
      <alignment horizontal="right" vertical="center"/>
    </xf>
    <xf numFmtId="243" fontId="192" fillId="0" borderId="0" xfId="6661" applyNumberFormat="1" applyFont="1"/>
    <xf numFmtId="175" fontId="11" fillId="0" borderId="0" xfId="25780" applyNumberFormat="1" applyFont="1" applyFill="1" applyAlignment="1">
      <alignment horizontal="right" vertical="center"/>
    </xf>
    <xf numFmtId="175" fontId="11" fillId="0" borderId="0" xfId="25776" applyNumberFormat="1" applyFont="1" applyFill="1" applyAlignment="1">
      <alignment horizontal="right" vertical="center"/>
    </xf>
    <xf numFmtId="175" fontId="11" fillId="0" borderId="0" xfId="25775" applyNumberFormat="1" applyFont="1" applyFill="1" applyAlignment="1">
      <alignment horizontal="right" vertical="center"/>
    </xf>
    <xf numFmtId="175" fontId="11" fillId="0" borderId="0" xfId="25781" applyNumberFormat="1" applyFont="1" applyFill="1" applyAlignment="1">
      <alignment horizontal="right" vertical="center"/>
    </xf>
    <xf numFmtId="175" fontId="11" fillId="0" borderId="0" xfId="25771" applyNumberFormat="1" applyFont="1" applyFill="1" applyAlignment="1">
      <alignment horizontal="right" vertical="center"/>
    </xf>
    <xf numFmtId="175" fontId="11" fillId="0" borderId="0" xfId="25779" applyNumberFormat="1" applyFont="1" applyFill="1" applyAlignment="1">
      <alignment horizontal="right" vertical="center"/>
    </xf>
    <xf numFmtId="0" fontId="0" fillId="0" borderId="0" xfId="0" applyNumberFormat="1" applyFont="1" applyFill="1" applyBorder="1" applyAlignment="1">
      <alignment horizontal="center" vertical="center" wrapText="1"/>
    </xf>
    <xf numFmtId="164" fontId="0" fillId="0" borderId="0" xfId="0" quotePrefix="1" applyAlignment="1">
      <alignment horizontal="left" vertical="center"/>
    </xf>
    <xf numFmtId="44" fontId="12" fillId="0" borderId="153" xfId="328" applyNumberFormat="1" applyFont="1" applyBorder="1" applyAlignment="1">
      <alignment vertical="top"/>
    </xf>
    <xf numFmtId="43" fontId="12" fillId="0" borderId="38" xfId="640" applyNumberFormat="1" applyFont="1" applyBorder="1" applyAlignment="1">
      <alignment vertical="top"/>
    </xf>
    <xf numFmtId="0" fontId="0" fillId="0" borderId="0" xfId="0" applyNumberFormat="1" applyFont="1" applyAlignment="1">
      <alignment horizontal="left" vertical="center"/>
    </xf>
    <xf numFmtId="174" fontId="12" fillId="0" borderId="0" xfId="328" applyNumberFormat="1" applyFont="1" applyBorder="1" applyAlignment="1">
      <alignment vertical="top"/>
    </xf>
    <xf numFmtId="167" fontId="0" fillId="0" borderId="0" xfId="0" applyNumberFormat="1" applyBorder="1" applyAlignment="1">
      <alignment vertical="top"/>
    </xf>
    <xf numFmtId="44" fontId="11" fillId="0" borderId="0" xfId="640" applyNumberFormat="1" applyFont="1" applyAlignment="1">
      <alignment vertical="center"/>
    </xf>
    <xf numFmtId="43" fontId="11" fillId="0" borderId="38" xfId="328" applyNumberFormat="1" applyFont="1" applyBorder="1" applyAlignment="1">
      <alignment vertical="center"/>
    </xf>
    <xf numFmtId="44" fontId="11" fillId="0" borderId="0" xfId="640" applyNumberFormat="1" applyFont="1" applyAlignment="1">
      <alignment vertical="top"/>
    </xf>
    <xf numFmtId="10" fontId="10" fillId="0" borderId="0" xfId="623" applyNumberFormat="1" applyFont="1" applyFill="1" applyBorder="1"/>
    <xf numFmtId="3" fontId="10" fillId="0" borderId="0" xfId="623" applyNumberFormat="1" applyFont="1" applyFill="1" applyBorder="1"/>
    <xf numFmtId="0" fontId="10" fillId="0" borderId="148" xfId="623" applyFont="1" applyFill="1" applyBorder="1"/>
    <xf numFmtId="3" fontId="10" fillId="0" borderId="148" xfId="623" applyNumberFormat="1" applyFont="1" applyFill="1" applyBorder="1"/>
    <xf numFmtId="0" fontId="14" fillId="0" borderId="0" xfId="623" quotePrefix="1" applyFont="1" applyFill="1" applyBorder="1"/>
    <xf numFmtId="175" fontId="0" fillId="0" borderId="0" xfId="0" applyNumberFormat="1" applyFont="1" applyAlignment="1">
      <alignment vertical="center"/>
    </xf>
    <xf numFmtId="175" fontId="12" fillId="0" borderId="0" xfId="0" applyNumberFormat="1" applyFont="1" applyAlignment="1">
      <alignment vertical="center"/>
    </xf>
    <xf numFmtId="175" fontId="0" fillId="0" borderId="0" xfId="0" applyNumberFormat="1" applyFont="1" applyFill="1" applyBorder="1" applyAlignment="1">
      <alignment vertical="center"/>
    </xf>
    <xf numFmtId="175" fontId="0" fillId="0" borderId="0" xfId="0" applyNumberFormat="1" applyFont="1" applyBorder="1" applyAlignment="1">
      <alignment vertical="center"/>
    </xf>
    <xf numFmtId="175" fontId="12" fillId="0" borderId="0" xfId="0" applyNumberFormat="1" applyFont="1" applyFill="1" applyBorder="1" applyAlignment="1">
      <alignment vertical="center"/>
    </xf>
    <xf numFmtId="175" fontId="12" fillId="0" borderId="0" xfId="0" applyNumberFormat="1" applyFont="1" applyBorder="1" applyAlignment="1">
      <alignment vertical="center"/>
    </xf>
    <xf numFmtId="175" fontId="0" fillId="0" borderId="0" xfId="0" applyNumberFormat="1" applyFont="1" applyFill="1" applyAlignment="1">
      <alignment vertical="center"/>
    </xf>
    <xf numFmtId="175" fontId="12" fillId="0" borderId="0" xfId="0" applyNumberFormat="1" applyFont="1" applyFill="1" applyAlignment="1">
      <alignment vertical="center"/>
    </xf>
    <xf numFmtId="253" fontId="12" fillId="0" borderId="0" xfId="327" applyNumberFormat="1" applyFont="1" applyBorder="1" applyAlignment="1">
      <alignment vertical="center"/>
    </xf>
    <xf numFmtId="253" fontId="12" fillId="0" borderId="50" xfId="327" applyNumberFormat="1" applyFont="1" applyFill="1" applyBorder="1" applyAlignment="1">
      <alignment horizontal="left" vertical="center"/>
    </xf>
    <xf numFmtId="259" fontId="0" fillId="0" borderId="0" xfId="640" applyNumberFormat="1" applyFont="1" applyAlignment="1"/>
    <xf numFmtId="253" fontId="12" fillId="0" borderId="38" xfId="328" applyNumberFormat="1" applyFont="1" applyBorder="1" applyAlignment="1">
      <alignment vertical="top"/>
    </xf>
    <xf numFmtId="180" fontId="0" fillId="0" borderId="0" xfId="0" applyNumberFormat="1" applyFont="1" applyAlignment="1">
      <alignment vertical="center"/>
    </xf>
    <xf numFmtId="1" fontId="11" fillId="0" borderId="170" xfId="0" applyNumberFormat="1" applyFont="1" applyBorder="1" applyAlignment="1">
      <alignment horizontal="center" vertical="center"/>
    </xf>
    <xf numFmtId="1" fontId="11" fillId="0" borderId="171" xfId="0" applyNumberFormat="1" applyFont="1" applyBorder="1" applyAlignment="1">
      <alignment horizontal="center" vertical="center"/>
    </xf>
    <xf numFmtId="1" fontId="0" fillId="0" borderId="0" xfId="640" applyNumberFormat="1" applyFont="1" applyAlignment="1">
      <alignment horizontal="right" vertical="center"/>
    </xf>
    <xf numFmtId="170" fontId="0" fillId="0" borderId="0" xfId="640" applyNumberFormat="1" applyFont="1" applyFill="1" applyAlignment="1">
      <alignment horizontal="right" vertical="center"/>
    </xf>
    <xf numFmtId="170" fontId="10" fillId="0" borderId="0" xfId="640" applyNumberFormat="1" applyFont="1"/>
    <xf numFmtId="170" fontId="0" fillId="0" borderId="0" xfId="640" applyNumberFormat="1" applyFont="1" applyFill="1" applyAlignment="1">
      <alignment vertical="center"/>
    </xf>
    <xf numFmtId="193" fontId="11" fillId="0" borderId="0" xfId="1998" applyNumberFormat="1" applyFont="1" applyFill="1" applyAlignment="1">
      <alignment horizontal="right" vertical="center"/>
    </xf>
    <xf numFmtId="193" fontId="0" fillId="0" borderId="31" xfId="1998" applyNumberFormat="1" applyFont="1" applyFill="1" applyBorder="1" applyAlignment="1">
      <alignment horizontal="right" vertical="center"/>
    </xf>
    <xf numFmtId="193" fontId="0" fillId="0" borderId="0" xfId="0" applyNumberFormat="1" applyFont="1" applyFill="1" applyAlignment="1">
      <alignment vertical="center"/>
    </xf>
    <xf numFmtId="170" fontId="0" fillId="0" borderId="0" xfId="640" applyNumberFormat="1" applyFont="1" applyAlignment="1">
      <alignment vertical="center"/>
    </xf>
    <xf numFmtId="261" fontId="0" fillId="113" borderId="0" xfId="0" applyNumberFormat="1" applyFont="1" applyFill="1" applyBorder="1" applyAlignment="1">
      <alignment horizontal="right" vertical="center"/>
    </xf>
    <xf numFmtId="0" fontId="0" fillId="0" borderId="0" xfId="0" applyNumberFormat="1" applyFont="1" applyBorder="1" applyAlignment="1">
      <alignment horizontal="center" wrapText="1"/>
    </xf>
    <xf numFmtId="0" fontId="0" fillId="0" borderId="0" xfId="0" applyNumberFormat="1" applyFont="1" applyBorder="1" applyAlignment="1"/>
    <xf numFmtId="164" fontId="12" fillId="0" borderId="31" xfId="0" applyFont="1" applyBorder="1" applyAlignment="1">
      <alignment horizontal="center"/>
    </xf>
    <xf numFmtId="0" fontId="0" fillId="0" borderId="148" xfId="0" applyNumberFormat="1" applyFont="1" applyBorder="1" applyAlignment="1">
      <alignment horizontal="center" wrapText="1"/>
    </xf>
    <xf numFmtId="164" fontId="0" fillId="0" borderId="147" xfId="0" applyFont="1" applyBorder="1" applyAlignment="1">
      <alignment horizontal="right" vertical="center"/>
    </xf>
    <xf numFmtId="241" fontId="0" fillId="0" borderId="0" xfId="0" applyNumberFormat="1" applyFont="1" applyAlignment="1">
      <alignment horizontal="right" vertical="center"/>
    </xf>
    <xf numFmtId="44" fontId="0" fillId="0" borderId="50" xfId="0" applyNumberFormat="1" applyBorder="1"/>
    <xf numFmtId="174" fontId="12" fillId="0" borderId="153" xfId="0" applyNumberFormat="1" applyFont="1" applyBorder="1" applyAlignment="1">
      <alignment horizontal="right" vertical="center"/>
    </xf>
    <xf numFmtId="174" fontId="0" fillId="0" borderId="0" xfId="0" applyNumberFormat="1" applyFont="1" applyAlignment="1">
      <alignment horizontal="right" vertical="center"/>
    </xf>
    <xf numFmtId="174" fontId="0" fillId="0" borderId="0" xfId="0" applyNumberFormat="1" applyFont="1" applyBorder="1" applyAlignment="1">
      <alignment horizontal="right" vertical="center"/>
    </xf>
    <xf numFmtId="174" fontId="0" fillId="0" borderId="50" xfId="0" applyNumberFormat="1" applyFont="1" applyBorder="1" applyAlignment="1">
      <alignment horizontal="right" vertical="center"/>
    </xf>
    <xf numFmtId="174" fontId="12" fillId="0" borderId="0" xfId="0" applyNumberFormat="1" applyFont="1" applyAlignment="1">
      <alignment horizontal="right" vertical="center"/>
    </xf>
    <xf numFmtId="278" fontId="10" fillId="0" borderId="0" xfId="624" applyNumberFormat="1" applyFont="1" applyFill="1" applyBorder="1" applyAlignment="1"/>
    <xf numFmtId="262" fontId="0" fillId="113" borderId="0" xfId="0" applyNumberFormat="1" applyFont="1" applyFill="1" applyBorder="1" applyAlignment="1">
      <alignment horizontal="right" vertical="center"/>
    </xf>
    <xf numFmtId="241" fontId="0" fillId="114" borderId="0" xfId="0" applyNumberFormat="1" applyFont="1" applyFill="1" applyAlignment="1">
      <alignment horizontal="right" vertical="center"/>
    </xf>
    <xf numFmtId="0" fontId="0" fillId="0" borderId="0" xfId="0" applyNumberFormat="1" applyFont="1" applyFill="1" applyAlignment="1">
      <alignment horizontal="right" vertical="center"/>
    </xf>
    <xf numFmtId="193" fontId="12" fillId="0" borderId="144" xfId="1998" applyNumberFormat="1" applyFont="1" applyFill="1" applyBorder="1" applyAlignment="1">
      <alignment horizontal="right" vertical="center"/>
    </xf>
    <xf numFmtId="180" fontId="12" fillId="0" borderId="144" xfId="1998" applyNumberFormat="1" applyFont="1" applyFill="1" applyBorder="1" applyAlignment="1">
      <alignment horizontal="right" vertical="center"/>
    </xf>
    <xf numFmtId="164" fontId="0" fillId="0" borderId="0" xfId="620" applyFont="1" applyFill="1" applyAlignment="1">
      <alignment vertical="center"/>
    </xf>
    <xf numFmtId="164" fontId="0" fillId="0" borderId="0" xfId="622" quotePrefix="1" applyFont="1" applyFill="1"/>
    <xf numFmtId="164" fontId="0" fillId="0" borderId="0" xfId="622" applyFont="1" applyFill="1"/>
    <xf numFmtId="190" fontId="0" fillId="0" borderId="0" xfId="0" applyNumberFormat="1" applyFont="1" applyFill="1" applyAlignment="1">
      <alignment horizontal="right" vertical="center"/>
    </xf>
    <xf numFmtId="174" fontId="0" fillId="0" borderId="31" xfId="0" applyNumberFormat="1" applyFont="1" applyFill="1" applyBorder="1" applyAlignment="1">
      <alignment horizontal="right" vertical="center"/>
    </xf>
    <xf numFmtId="190" fontId="0" fillId="0" borderId="31" xfId="0" applyNumberFormat="1" applyFont="1" applyFill="1" applyBorder="1" applyAlignment="1">
      <alignment horizontal="right" vertical="center"/>
    </xf>
    <xf numFmtId="193" fontId="12" fillId="0" borderId="148" xfId="173" applyNumberFormat="1" applyFont="1" applyFill="1" applyBorder="1" applyAlignment="1">
      <alignment horizontal="right" vertical="center"/>
    </xf>
    <xf numFmtId="166" fontId="12" fillId="0" borderId="0" xfId="640" applyFont="1" applyFill="1" applyBorder="1" applyAlignment="1">
      <alignment horizontal="right" vertical="center"/>
    </xf>
    <xf numFmtId="43" fontId="11" fillId="0" borderId="0" xfId="328" applyNumberFormat="1" applyFont="1" applyBorder="1" applyAlignment="1">
      <alignment vertical="center"/>
    </xf>
    <xf numFmtId="279" fontId="11" fillId="0" borderId="0" xfId="328" applyNumberFormat="1" applyFont="1" applyBorder="1" applyAlignment="1">
      <alignment vertical="top"/>
    </xf>
    <xf numFmtId="280" fontId="0" fillId="0" borderId="0" xfId="0" applyNumberFormat="1" applyAlignment="1">
      <alignment vertical="top"/>
    </xf>
    <xf numFmtId="170" fontId="12" fillId="0" borderId="0" xfId="640" applyNumberFormat="1" applyFont="1" applyFill="1" applyBorder="1" applyAlignment="1">
      <alignment horizontal="right" vertical="center"/>
    </xf>
    <xf numFmtId="0" fontId="0" fillId="0" borderId="0" xfId="0" applyNumberFormat="1" applyAlignment="1">
      <alignment horizontal="right"/>
    </xf>
    <xf numFmtId="281" fontId="0" fillId="0" borderId="0" xfId="640" applyNumberFormat="1" applyFont="1"/>
    <xf numFmtId="0" fontId="14" fillId="0" borderId="0" xfId="0" applyNumberFormat="1" applyFont="1" applyAlignment="1">
      <alignment horizontal="center"/>
    </xf>
    <xf numFmtId="193" fontId="0" fillId="0" borderId="0" xfId="0" applyNumberFormat="1" applyFont="1" applyBorder="1" applyAlignment="1">
      <alignment horizontal="center" vertical="center"/>
    </xf>
    <xf numFmtId="164" fontId="168" fillId="0" borderId="50" xfId="0" applyFont="1" applyBorder="1" applyAlignment="1">
      <alignment horizontal="center"/>
    </xf>
    <xf numFmtId="0" fontId="168" fillId="0" borderId="50" xfId="0" applyNumberFormat="1" applyFont="1" applyBorder="1" applyAlignment="1">
      <alignment horizontal="center"/>
    </xf>
    <xf numFmtId="0" fontId="168" fillId="0" borderId="149" xfId="0" applyNumberFormat="1" applyFont="1" applyBorder="1" applyAlignment="1">
      <alignment horizontal="center"/>
    </xf>
    <xf numFmtId="0" fontId="168" fillId="0" borderId="179" xfId="0" applyNumberFormat="1" applyFont="1" applyBorder="1" applyAlignment="1">
      <alignment horizontal="center"/>
    </xf>
    <xf numFmtId="0" fontId="12" fillId="0" borderId="31" xfId="0" applyNumberFormat="1" applyFont="1" applyBorder="1" applyAlignment="1">
      <alignment horizontal="center"/>
    </xf>
    <xf numFmtId="164" fontId="0" fillId="0" borderId="0" xfId="0" applyAlignment="1">
      <alignment horizontal="center" vertical="center" wrapText="1"/>
    </xf>
    <xf numFmtId="164" fontId="0" fillId="0" borderId="0" xfId="0" quotePrefix="1" applyFont="1" applyAlignment="1">
      <alignment horizontal="center" vertical="center"/>
    </xf>
    <xf numFmtId="0" fontId="0" fillId="0" borderId="0" xfId="0" applyNumberFormat="1" applyFont="1" applyBorder="1" applyAlignment="1">
      <alignment horizontal="center" wrapText="1"/>
    </xf>
    <xf numFmtId="0" fontId="0" fillId="0" borderId="42" xfId="0" applyNumberFormat="1" applyFont="1" applyBorder="1" applyAlignment="1">
      <alignment horizontal="center" wrapText="1"/>
    </xf>
    <xf numFmtId="181" fontId="12" fillId="0" borderId="39" xfId="0" applyNumberFormat="1" applyFont="1" applyBorder="1" applyAlignment="1">
      <alignment horizontal="center"/>
    </xf>
    <xf numFmtId="181" fontId="12" fillId="0" borderId="0" xfId="0" applyNumberFormat="1" applyFont="1" applyBorder="1" applyAlignment="1">
      <alignment horizontal="center"/>
    </xf>
  </cellXfs>
  <cellStyles count="25792">
    <cellStyle name="_%(SignOnly)" xfId="1"/>
    <cellStyle name="_%(SignOnly) 2" xfId="2"/>
    <cellStyle name="_%(SignOnly) 2 2" xfId="1039"/>
    <cellStyle name="_%(SignOnly) 3" xfId="3"/>
    <cellStyle name="_%(SignOnly) 3 2" xfId="1040"/>
    <cellStyle name="_%(SignOnly) 4" xfId="4"/>
    <cellStyle name="_%(SignOnly) 4 2" xfId="5"/>
    <cellStyle name="_%(SignOnly) 5" xfId="17473"/>
    <cellStyle name="_%(SignSpaceOnly)" xfId="6"/>
    <cellStyle name="_%(SignSpaceOnly) 2" xfId="7"/>
    <cellStyle name="_%(SignSpaceOnly) 2 2" xfId="1041"/>
    <cellStyle name="_%(SignSpaceOnly) 3" xfId="8"/>
    <cellStyle name="_%(SignSpaceOnly) 3 2" xfId="1042"/>
    <cellStyle name="_%(SignSpaceOnly) 4" xfId="9"/>
    <cellStyle name="_%(SignSpaceOnly) 4 2" xfId="10"/>
    <cellStyle name="_%(SignSpaceOnly) 5" xfId="17474"/>
    <cellStyle name="_09-02-09 Transportation LTp 2010-2019 Specific Drivers" xfId="7086"/>
    <cellStyle name="_09-02-09 Transportation LTp 2010-2019 Specific Drivers 2" xfId="7087"/>
    <cellStyle name="_2006 Budget by Region March 24 2006" xfId="7088"/>
    <cellStyle name="_2006 Budget by Region March 24 2006 2" xfId="7089"/>
    <cellStyle name="_2006 Budget by Region March 24 2006 2 2" xfId="7090"/>
    <cellStyle name="_2006 Budget by Region March 24 2006 2 2 2" xfId="17159"/>
    <cellStyle name="_2006 Budget by Region March 24 2006 2 3" xfId="17160"/>
    <cellStyle name="_2006 Budget by Region March 24 2006 3" xfId="7091"/>
    <cellStyle name="_2006 Budget by Region March 24 2006 3 2" xfId="7092"/>
    <cellStyle name="_2006 Budget by Region March 24 2006 3 2 2" xfId="17157"/>
    <cellStyle name="_2006 Budget by Region March 24 2006 3 3" xfId="17158"/>
    <cellStyle name="_2006 Budget by Region March 24 2006 4" xfId="7093"/>
    <cellStyle name="_2006 Budget by Region March 24 2006 4 2" xfId="17156"/>
    <cellStyle name="_2006 Budget by Region March 24 2006 5" xfId="7094"/>
    <cellStyle name="_2006 Budget by Region March 24 2006 5 2" xfId="17155"/>
    <cellStyle name="_2006 Budget by Region March 24 2006 6" xfId="7095"/>
    <cellStyle name="_2006 Budget by Region March 24 2006 6 2" xfId="17154"/>
    <cellStyle name="_2006 Budget by Region March 24 2006 7" xfId="7096"/>
    <cellStyle name="_2006 Budget by Region March 24 2006 7 2" xfId="17153"/>
    <cellStyle name="_2006 Budget by Region March 24 2006 8" xfId="17161"/>
    <cellStyle name="_2006 Budget by Region March 24 2006_2011 Q2 CAM True Up - comparison btwn 12Sep11 and 21June11" xfId="7097"/>
    <cellStyle name="_2006 Budget by Region March 24 2006_2011 Q2 CAM True Up - comparison btwn 12Sep11 and 21June11 2" xfId="17152"/>
    <cellStyle name="_2006 Budget by Region March 24 2006_MFR Schedules Rec and LTD Calculation" xfId="7098"/>
    <cellStyle name="_2006 Budget by Region March 24 2006_MFR Schedules Rec and LTD Calculation 2" xfId="17151"/>
    <cellStyle name="_2006 Budget Cons Fin Stmts Oct 18" xfId="7099"/>
    <cellStyle name="_2006 Budget Cons Fin Stmts Oct 18 2" xfId="7100"/>
    <cellStyle name="_2006 Budget Cons Fin Stmts Oct 18 2 2" xfId="7101"/>
    <cellStyle name="_2006 Budget Cons Fin Stmts Oct 18 3" xfId="7102"/>
    <cellStyle name="_2006 Budget Cons Fin Stmts Oct 18 4" xfId="7103"/>
    <cellStyle name="_2006 Budget Cons Fin Stmts Oct 18 5" xfId="7104"/>
    <cellStyle name="_2006 Budget Cons Fin Stmts Oct 18_.2 Consol Data" xfId="7105"/>
    <cellStyle name="_2006 Budget Cons Fin Stmts Oct 18_.2 Consol Data 2" xfId="7106"/>
    <cellStyle name="_2006 Budget Cons Fin Stmts Oct 18_.2 Consol Data_1" xfId="7107"/>
    <cellStyle name="_2006 Budget Cons Fin Stmts Oct 18_.2 Consol Data_1 2" xfId="7108"/>
    <cellStyle name="_2006 Budget Cons Fin Stmts Oct 18_.2 Consolidated" xfId="7109"/>
    <cellStyle name="_2006 Budget Cons Fin Stmts Oct 18_.2 Consolidated 2" xfId="7110"/>
    <cellStyle name="_2006 Budget Cons Fin Stmts Oct 18_.2 Consolidated 2 2" xfId="7111"/>
    <cellStyle name="_2006 Budget Cons Fin Stmts Oct 18_.2 Consolidated_1" xfId="7112"/>
    <cellStyle name="_2006 Budget Cons Fin Stmts Oct 18_.2 Consolidated_1 2" xfId="7113"/>
    <cellStyle name="_2006 Budget Cons Fin Stmts Oct 18_.3 R4 Allocation" xfId="7114"/>
    <cellStyle name="_2006 Budget Cons Fin Stmts Oct 18_.3 R4 Allocation_1" xfId="7115"/>
    <cellStyle name="_2006 Budget Cons Fin Stmts Oct 18_2011 Q2 CAM True Up - comparison btwn 12Sep11 and 21June11" xfId="7116"/>
    <cellStyle name="_2006 Budget Cons Fin Stmts Oct 18_MFR Schedules Rec and LTD Calculation" xfId="7117"/>
    <cellStyle name="_2006 Budget Cons Fin Stmts Oct 18_Schedule 25-2" xfId="7118"/>
    <cellStyle name="_2006 Budget Cons Fin Stmts Oct 18_Schedule 25-2 2" xfId="7119"/>
    <cellStyle name="_2007 Budget by Region" xfId="7120"/>
    <cellStyle name="_2007 Budget by Region 2" xfId="7121"/>
    <cellStyle name="_2007 Budget by Region 2 2" xfId="7122"/>
    <cellStyle name="_2007 Budget by Region 2 2 2" xfId="17148"/>
    <cellStyle name="_2007 Budget by Region 2 3" xfId="17149"/>
    <cellStyle name="_2007 Budget by Region 3" xfId="7123"/>
    <cellStyle name="_2007 Budget by Region 3 2" xfId="7124"/>
    <cellStyle name="_2007 Budget by Region 3 2 2" xfId="17146"/>
    <cellStyle name="_2007 Budget by Region 3 3" xfId="17147"/>
    <cellStyle name="_2007 Budget by Region 4" xfId="7125"/>
    <cellStyle name="_2007 Budget by Region 4 2" xfId="17145"/>
    <cellStyle name="_2007 Budget by Region 5" xfId="7126"/>
    <cellStyle name="_2007 Budget by Region 5 2" xfId="17144"/>
    <cellStyle name="_2007 Budget by Region 6" xfId="7127"/>
    <cellStyle name="_2007 Budget by Region 6 2" xfId="17136"/>
    <cellStyle name="_2007 Budget by Region 7" xfId="7128"/>
    <cellStyle name="_2007 Budget by Region 7 2" xfId="17135"/>
    <cellStyle name="_2007 Budget by Region 8" xfId="17150"/>
    <cellStyle name="_2007 Budget by Region_2011 Q2 CAM True Up - comparison btwn 12Sep11 and 21June11" xfId="7129"/>
    <cellStyle name="_2007 Budget by Region_2011 Q2 CAM True Up - comparison btwn 12Sep11 and 21June11 2" xfId="17143"/>
    <cellStyle name="_2007 Budget by Region_MFR Schedules Rec and LTD Calculation" xfId="7130"/>
    <cellStyle name="_2007 Budget by Region_MFR Schedules Rec and LTD Calculation 2" xfId="17142"/>
    <cellStyle name="_2008 Budget by Region" xfId="7131"/>
    <cellStyle name="_2008 Budget by Region 2" xfId="8718"/>
    <cellStyle name="_2008 Budget by Region 2 2" xfId="7132"/>
    <cellStyle name="_2008 Budget by Region 2 2 2" xfId="17134"/>
    <cellStyle name="_2008 Budget by Region 2 3" xfId="17137"/>
    <cellStyle name="_2008 Budget by Region 3" xfId="7133"/>
    <cellStyle name="_2008 Budget by Region 3 2" xfId="7134"/>
    <cellStyle name="_2008 Budget by Region 3 2 2" xfId="17132"/>
    <cellStyle name="_2008 Budget by Region 3 3" xfId="17133"/>
    <cellStyle name="_2008 Budget by Region 4" xfId="7135"/>
    <cellStyle name="_2008 Budget by Region 4 2" xfId="17131"/>
    <cellStyle name="_2008 Budget by Region 5" xfId="7136"/>
    <cellStyle name="_2008 Budget by Region 5 2" xfId="17130"/>
    <cellStyle name="_2008 Budget by Region 6" xfId="7137"/>
    <cellStyle name="_2008 Budget by Region 6 2" xfId="17129"/>
    <cellStyle name="_2008 Budget by Region 7" xfId="7138"/>
    <cellStyle name="_2008 Budget by Region 7 2" xfId="17128"/>
    <cellStyle name="_2008 Budget by Region 8" xfId="17138"/>
    <cellStyle name="_2008 Budget by Region_2011 Q2 CAM True Up - comparison btwn 12Sep11 and 21June11" xfId="7139"/>
    <cellStyle name="_2008 Budget by Region_2011 Q2 CAM True Up - comparison btwn 12Sep11 and 21June11 2" xfId="17127"/>
    <cellStyle name="_2008 Budget by Region_MFR Schedules Rec and LTD Calculation" xfId="7140"/>
    <cellStyle name="_2008 Budget by Region_MFR Schedules Rec and LTD Calculation 2" xfId="17126"/>
    <cellStyle name="_BU Budget LP Manager by region" xfId="7141"/>
    <cellStyle name="_BU Budget LP Manager by region 2" xfId="7142"/>
    <cellStyle name="_BU Budget LP Manager by region 2 2" xfId="7143"/>
    <cellStyle name="_BU Budget LP Manager by region 3" xfId="7144"/>
    <cellStyle name="_BU Budget LP Manager by region 4" xfId="7145"/>
    <cellStyle name="_BU Budget LP Manager by region 5" xfId="7146"/>
    <cellStyle name="_BU Budget LP Manager by region_.2 Consol Data" xfId="7147"/>
    <cellStyle name="_BU Budget LP Manager by region_.2 Consol Data 2" xfId="7148"/>
    <cellStyle name="_BU Budget LP Manager by region_.2 Consol Data_1" xfId="7149"/>
    <cellStyle name="_BU Budget LP Manager by region_.2 Consol Data_1 2" xfId="7150"/>
    <cellStyle name="_BU Budget LP Manager by region_.2 Consolidated" xfId="7151"/>
    <cellStyle name="_BU Budget LP Manager by region_.2 Consolidated 2" xfId="7152"/>
    <cellStyle name="_BU Budget LP Manager by region_.2 Consolidated 2 2" xfId="7153"/>
    <cellStyle name="_BU Budget LP Manager by region_.2 Consolidated_1" xfId="7154"/>
    <cellStyle name="_BU Budget LP Manager by region_.2 Consolidated_1 2" xfId="7155"/>
    <cellStyle name="_BU Budget LP Manager by region_.3 R4 Allocation" xfId="7156"/>
    <cellStyle name="_BU Budget LP Manager by region_.3 R4 Allocation_1" xfId="7157"/>
    <cellStyle name="_BU Budget LP Manager by region_2011 Q2 CAM True Up - comparison btwn 12Sep11 and 21June11" xfId="7158"/>
    <cellStyle name="_BU Budget LP Manager by region_MFR Schedules Rec and LTD Calculation" xfId="7159"/>
    <cellStyle name="_BU Budget LP Manager by region_Schedule 25-2" xfId="7160"/>
    <cellStyle name="_BU Budget LP Manager by region_Schedule 25-2 2" xfId="7161"/>
    <cellStyle name="_Comma" xfId="11"/>
    <cellStyle name="_Comma 2" xfId="12"/>
    <cellStyle name="_Comma 2 2" xfId="1043"/>
    <cellStyle name="_Comma 3" xfId="13"/>
    <cellStyle name="_Comma 3 2" xfId="1044"/>
    <cellStyle name="_Comma 4" xfId="14"/>
    <cellStyle name="_Comma 4 2" xfId="15"/>
    <cellStyle name="_Comma 5" xfId="17475"/>
    <cellStyle name="_Currency" xfId="16"/>
    <cellStyle name="_Currency 2" xfId="17"/>
    <cellStyle name="_Currency 2 2" xfId="1045"/>
    <cellStyle name="_Currency 3" xfId="18"/>
    <cellStyle name="_Currency 3 2" xfId="1046"/>
    <cellStyle name="_Currency 4" xfId="19"/>
    <cellStyle name="_Currency 4 2" xfId="20"/>
    <cellStyle name="_Currency 5" xfId="17476"/>
    <cellStyle name="_CurrencySpace" xfId="21"/>
    <cellStyle name="_CurrencySpace 2" xfId="22"/>
    <cellStyle name="_CurrencySpace 2 2" xfId="1047"/>
    <cellStyle name="_CurrencySpace 3" xfId="23"/>
    <cellStyle name="_CurrencySpace 3 2" xfId="1048"/>
    <cellStyle name="_CurrencySpace 4" xfId="24"/>
    <cellStyle name="_CurrencySpace 4 2" xfId="25"/>
    <cellStyle name="_CurrencySpace 5" xfId="17477"/>
    <cellStyle name="_EMC - Components - Nov 14 Submission" xfId="7162"/>
    <cellStyle name="_EMC - Components - Nov 14 Submission 2" xfId="7163"/>
    <cellStyle name="_EMC - Components - Nov 14 Submission 2 2" xfId="7164"/>
    <cellStyle name="_EMC - Components - Nov 14 Submission 3" xfId="7165"/>
    <cellStyle name="_EMC - Components - Nov 14 Submission 4" xfId="7166"/>
    <cellStyle name="_EMC - Components - Nov 14 Submission 5" xfId="7167"/>
    <cellStyle name="_EMC - Components - Nov 14 Submission_.2 Consol Data" xfId="7168"/>
    <cellStyle name="_EMC - Components - Nov 14 Submission_.2 Consol Data 2" xfId="7169"/>
    <cellStyle name="_EMC - Components - Nov 14 Submission_.2 Consol Data_1" xfId="7170"/>
    <cellStyle name="_EMC - Components - Nov 14 Submission_.2 Consol Data_1 2" xfId="7171"/>
    <cellStyle name="_EMC - Components - Nov 14 Submission_.2 Consolidated" xfId="7172"/>
    <cellStyle name="_EMC - Components - Nov 14 Submission_.2 Consolidated 2" xfId="7173"/>
    <cellStyle name="_EMC - Components - Nov 14 Submission_.2 Consolidated 2 2" xfId="7174"/>
    <cellStyle name="_EMC - Components - Nov 14 Submission_.2 Consolidated_1" xfId="7175"/>
    <cellStyle name="_EMC - Components - Nov 14 Submission_.2 Consolidated_1 2" xfId="7176"/>
    <cellStyle name="_EMC - Components - Nov 14 Submission_.3 R4 Allocation" xfId="7177"/>
    <cellStyle name="_EMC - Components - Nov 14 Submission_.3 R4 Allocation_1" xfId="7178"/>
    <cellStyle name="_EMC - Components - Nov 14 Submission_2011 Q2 CAM True Up - comparison btwn 12Sep11 and 21June11" xfId="7179"/>
    <cellStyle name="_EMC - Components - Nov 14 Submission_MFR Schedules Rec and LTD Calculation" xfId="7180"/>
    <cellStyle name="_EMC - Components - Nov 14 Submission_Schedule 25-2" xfId="7181"/>
    <cellStyle name="_EMC - Components - Nov 14 Submission_Schedule 25-2 2" xfId="7182"/>
    <cellStyle name="_EMC and EPCOR Alberta - Plant Components - Nov 14 Submission" xfId="8730"/>
    <cellStyle name="_EMC and EPCOR Alberta - Plant Components - Nov 14 Submission 2" xfId="7183"/>
    <cellStyle name="_EMC and EPCOR Alberta - Plant Components - Nov 14 Submission 2 2" xfId="7184"/>
    <cellStyle name="_EMC and EPCOR Alberta - Plant Components - Nov 14 Submission 3" xfId="7185"/>
    <cellStyle name="_EMC and EPCOR Alberta - Plant Components - Nov 14 Submission 4" xfId="7186"/>
    <cellStyle name="_EMC and EPCOR Alberta - Plant Components - Nov 14 Submission 5" xfId="7187"/>
    <cellStyle name="_EMC and EPCOR Alberta - Plant Components - Nov 14 Submission_.2 Consol Data" xfId="7188"/>
    <cellStyle name="_EMC and EPCOR Alberta - Plant Components - Nov 14 Submission_.2 Consol Data 2" xfId="7189"/>
    <cellStyle name="_EMC and EPCOR Alberta - Plant Components - Nov 14 Submission_.2 Consol Data_1" xfId="7190"/>
    <cellStyle name="_EMC and EPCOR Alberta - Plant Components - Nov 14 Submission_.2 Consol Data_1 2" xfId="7191"/>
    <cellStyle name="_EMC and EPCOR Alberta - Plant Components - Nov 14 Submission_.2 Consolidated" xfId="7192"/>
    <cellStyle name="_EMC and EPCOR Alberta - Plant Components - Nov 14 Submission_.2 Consolidated 2" xfId="7193"/>
    <cellStyle name="_EMC and EPCOR Alberta - Plant Components - Nov 14 Submission_.2 Consolidated 2 2" xfId="7194"/>
    <cellStyle name="_EMC and EPCOR Alberta - Plant Components - Nov 14 Submission_.2 Consolidated_1" xfId="7195"/>
    <cellStyle name="_EMC and EPCOR Alberta - Plant Components - Nov 14 Submission_.2 Consolidated_1 2" xfId="7196"/>
    <cellStyle name="_EMC and EPCOR Alberta - Plant Components - Nov 14 Submission_.3 R4 Allocation" xfId="7197"/>
    <cellStyle name="_EMC and EPCOR Alberta - Plant Components - Nov 14 Submission_.3 R4 Allocation_1" xfId="7198"/>
    <cellStyle name="_EMC and EPCOR Alberta - Plant Components - Nov 14 Submission_2011 Q2 CAM True Up - comparison btwn 12Sep11 and 21June11" xfId="7199"/>
    <cellStyle name="_EMC and EPCOR Alberta - Plant Components - Nov 14 Submission_MFR Schedules Rec and LTD Calculation" xfId="7200"/>
    <cellStyle name="_EMC and EPCOR Alberta - Plant Components - Nov 14 Submission_Schedule 25-2" xfId="7201"/>
    <cellStyle name="_EMC and EPCOR Alberta - Plant Components - Nov 14 Submission_Schedule 25-2 2" xfId="7202"/>
    <cellStyle name="_EPCOR Alberta - Components" xfId="7203"/>
    <cellStyle name="_EPCOR Alberta - Components - Revised Net CFD Postings Mar 28" xfId="7204"/>
    <cellStyle name="_EPCOR Alberta - Components - Revised Net CFD Postings Mar 28 2" xfId="7205"/>
    <cellStyle name="_EPCOR Alberta - Components - Revised Net CFD Postings Mar 28 2 2" xfId="7206"/>
    <cellStyle name="_EPCOR Alberta - Components - Revised Net CFD Postings Mar 28 3" xfId="7207"/>
    <cellStyle name="_EPCOR Alberta - Components - Revised Net CFD Postings Mar 28 4" xfId="7208"/>
    <cellStyle name="_EPCOR Alberta - Components - Revised Net CFD Postings Mar 28 5" xfId="7209"/>
    <cellStyle name="_EPCOR Alberta - Components - Revised Net CFD Postings Mar 28_.2 Consol Data" xfId="7210"/>
    <cellStyle name="_EPCOR Alberta - Components - Revised Net CFD Postings Mar 28_.2 Consol Data 2" xfId="7211"/>
    <cellStyle name="_EPCOR Alberta - Components - Revised Net CFD Postings Mar 28_.2 Consol Data_1" xfId="7212"/>
    <cellStyle name="_EPCOR Alberta - Components - Revised Net CFD Postings Mar 28_.2 Consol Data_1 2" xfId="7213"/>
    <cellStyle name="_EPCOR Alberta - Components - Revised Net CFD Postings Mar 28_.2 Consolidated" xfId="7214"/>
    <cellStyle name="_EPCOR Alberta - Components - Revised Net CFD Postings Mar 28_.2 Consolidated 2" xfId="7215"/>
    <cellStyle name="_EPCOR Alberta - Components - Revised Net CFD Postings Mar 28_.2 Consolidated 2 2" xfId="7216"/>
    <cellStyle name="_EPCOR Alberta - Components - Revised Net CFD Postings Mar 28_.2 Consolidated_1" xfId="7217"/>
    <cellStyle name="_EPCOR Alberta - Components - Revised Net CFD Postings Mar 28_.2 Consolidated_1 2" xfId="7218"/>
    <cellStyle name="_EPCOR Alberta - Components - Revised Net CFD Postings Mar 28_.3 R4 Allocation" xfId="7219"/>
    <cellStyle name="_EPCOR Alberta - Components - Revised Net CFD Postings Mar 28_.3 R4 Allocation_1" xfId="7220"/>
    <cellStyle name="_EPCOR Alberta - Components - Revised Net CFD Postings Mar 28_2011 Q2 CAM True Up - comparison btwn 12Sep11 and 21June11" xfId="7221"/>
    <cellStyle name="_EPCOR Alberta - Components - Revised Net CFD Postings Mar 28_MFR Schedules Rec and LTD Calculation" xfId="7222"/>
    <cellStyle name="_EPCOR Alberta - Components - Revised Net CFD Postings Mar 28_Schedule 25-2" xfId="7223"/>
    <cellStyle name="_EPCOR Alberta - Components - Revised Net CFD Postings Mar 28_Schedule 25-2 2" xfId="7224"/>
    <cellStyle name="_EPCOR Alberta - Components 10" xfId="7225"/>
    <cellStyle name="_EPCOR Alberta - Components 11" xfId="7226"/>
    <cellStyle name="_EPCOR Alberta - Components 12" xfId="7227"/>
    <cellStyle name="_EPCOR Alberta - Components 13" xfId="7228"/>
    <cellStyle name="_EPCOR Alberta - Components 14" xfId="7229"/>
    <cellStyle name="_EPCOR Alberta - Components 15" xfId="7230"/>
    <cellStyle name="_EPCOR Alberta - Components 2" xfId="7231"/>
    <cellStyle name="_EPCOR Alberta - Components 2 2" xfId="7232"/>
    <cellStyle name="_EPCOR Alberta - Components 3" xfId="7233"/>
    <cellStyle name="_EPCOR Alberta - Components 3 2" xfId="7234"/>
    <cellStyle name="_EPCOR Alberta - Components 4" xfId="7235"/>
    <cellStyle name="_EPCOR Alberta - Components 4 2" xfId="7236"/>
    <cellStyle name="_EPCOR Alberta - Components 5" xfId="7237"/>
    <cellStyle name="_EPCOR Alberta - Components 5 2" xfId="7238"/>
    <cellStyle name="_EPCOR Alberta - Components 6" xfId="7239"/>
    <cellStyle name="_EPCOR Alberta - Components 6 2" xfId="8747"/>
    <cellStyle name="_EPCOR Alberta - Components 7" xfId="7240"/>
    <cellStyle name="_EPCOR Alberta - Components 7 2" xfId="7241"/>
    <cellStyle name="_EPCOR Alberta - Components 8" xfId="7242"/>
    <cellStyle name="_EPCOR Alberta - Components 8 2" xfId="7243"/>
    <cellStyle name="_EPCOR Alberta - Components 9" xfId="7244"/>
    <cellStyle name="_EPCOR Alberta - Components_.2 Consol Data" xfId="7245"/>
    <cellStyle name="_EPCOR Alberta - Components_.2 Consol Data 2" xfId="7246"/>
    <cellStyle name="_EPCOR Alberta - Components_.2 Consol Data_1" xfId="7247"/>
    <cellStyle name="_EPCOR Alberta - Components_.2 Consol Data_1 2" xfId="7248"/>
    <cellStyle name="_EPCOR Alberta - Components_.2 Consolidated" xfId="7249"/>
    <cellStyle name="_EPCOR Alberta - Components_.2 Consolidated 2" xfId="7250"/>
    <cellStyle name="_EPCOR Alberta - Components_.2 Consolidated 2 2" xfId="7251"/>
    <cellStyle name="_EPCOR Alberta - Components_.2 Consolidated_1" xfId="7252"/>
    <cellStyle name="_EPCOR Alberta - Components_.2 Consolidated_1 2" xfId="8712"/>
    <cellStyle name="_EPCOR Alberta - Components_.3 R4 Allocation" xfId="7253"/>
    <cellStyle name="_EPCOR Alberta - Components_.3 R4 Allocation_1" xfId="7254"/>
    <cellStyle name="_EPCOR Alberta - Components_2011 Q2 CAM True Up - comparison btwn 12Sep11 and 21June11" xfId="7255"/>
    <cellStyle name="_EPCOR Alberta - Components_MFR Schedules Rec and LTD Calculation" xfId="7256"/>
    <cellStyle name="_EPCOR Alberta - Components_Schedule 25-2" xfId="7257"/>
    <cellStyle name="_EPCOR Alberta - Components_Schedule 25-2 2" xfId="7258"/>
    <cellStyle name="_EUI LTP Model_2011-2015_06_18_10 (BASE CASE)" xfId="7259"/>
    <cellStyle name="_EUI LTP Model_2011-2015_06_18_10 (BASE CASE) 2" xfId="7260"/>
    <cellStyle name="_EUI LTP Model_2011-2015_06_18_10 (BASE CASE) 2 2" xfId="17165"/>
    <cellStyle name="_EUI LTP Model_2011-2015_06_18_10 (BASE CASE) 3" xfId="17164"/>
    <cellStyle name="_Euro" xfId="26"/>
    <cellStyle name="_Euro 2" xfId="27"/>
    <cellStyle name="_Euro 2 2" xfId="1049"/>
    <cellStyle name="_Euro 3" xfId="28"/>
    <cellStyle name="_Euro 3 2" xfId="1050"/>
    <cellStyle name="_Euro 4" xfId="29"/>
    <cellStyle name="_Euro 4 2" xfId="30"/>
    <cellStyle name="_Euro 5" xfId="17478"/>
    <cellStyle name="_Heading" xfId="31"/>
    <cellStyle name="_Heading 2" xfId="32"/>
    <cellStyle name="_Heading 3" xfId="33"/>
    <cellStyle name="_Heading 4" xfId="34"/>
    <cellStyle name="_Heading 4 2" xfId="1176"/>
    <cellStyle name="_Highlight" xfId="35"/>
    <cellStyle name="_Highlight 2" xfId="36"/>
    <cellStyle name="_Highlight 2 2" xfId="1053"/>
    <cellStyle name="_Highlight 3" xfId="37"/>
    <cellStyle name="_Highlight 3 2" xfId="1054"/>
    <cellStyle name="_Highlight 4" xfId="38"/>
    <cellStyle name="_Highlight 4 2" xfId="39"/>
    <cellStyle name="_Highlight 5" xfId="17479"/>
    <cellStyle name="_Multiple" xfId="40"/>
    <cellStyle name="_Multiple 2" xfId="41"/>
    <cellStyle name="_Multiple 2 2" xfId="1055"/>
    <cellStyle name="_Multiple 3" xfId="42"/>
    <cellStyle name="_Multiple 3 2" xfId="1056"/>
    <cellStyle name="_Multiple 4" xfId="43"/>
    <cellStyle name="_Multiple 4 2" xfId="44"/>
    <cellStyle name="_Multiple 5" xfId="17480"/>
    <cellStyle name="_MultipleSpace" xfId="45"/>
    <cellStyle name="_MultipleSpace 2" xfId="46"/>
    <cellStyle name="_MultipleSpace 2 2" xfId="1057"/>
    <cellStyle name="_MultipleSpace 3" xfId="47"/>
    <cellStyle name="_MultipleSpace 3 2" xfId="1058"/>
    <cellStyle name="_MultipleSpace 4" xfId="48"/>
    <cellStyle name="_MultipleSpace 4 2" xfId="49"/>
    <cellStyle name="_MultipleSpace 5" xfId="17481"/>
    <cellStyle name="_SubHeading" xfId="50"/>
    <cellStyle name="_SubHeading 2" xfId="51"/>
    <cellStyle name="_SubHeading 3" xfId="52"/>
    <cellStyle name="_SubHeading 4" xfId="53"/>
    <cellStyle name="_SubHeading 4 2" xfId="1178"/>
    <cellStyle name="_Table" xfId="54"/>
    <cellStyle name="_Table 10" xfId="1062"/>
    <cellStyle name="_Table 10 2" xfId="2243"/>
    <cellStyle name="_Table 10 2 2" xfId="3650"/>
    <cellStyle name="_Table 10 3" xfId="3649"/>
    <cellStyle name="_Table 11" xfId="1539"/>
    <cellStyle name="_Table 11 2" xfId="2391"/>
    <cellStyle name="_Table 11 2 2" xfId="3652"/>
    <cellStyle name="_Table 11 3" xfId="3651"/>
    <cellStyle name="_Table 12" xfId="1849"/>
    <cellStyle name="_Table 12 2" xfId="2938"/>
    <cellStyle name="_Table 12 3" xfId="3653"/>
    <cellStyle name="_Table 13" xfId="1761"/>
    <cellStyle name="_Table 13 2" xfId="2939"/>
    <cellStyle name="_Table 13 3" xfId="3654"/>
    <cellStyle name="_Table 14" xfId="1917"/>
    <cellStyle name="_Table 14 2" xfId="2940"/>
    <cellStyle name="_Table 14 3" xfId="3655"/>
    <cellStyle name="_Table 15" xfId="1918"/>
    <cellStyle name="_Table 15 2" xfId="2941"/>
    <cellStyle name="_Table 15 3" xfId="3656"/>
    <cellStyle name="_Table 16" xfId="1857"/>
    <cellStyle name="_Table 16 2" xfId="3657"/>
    <cellStyle name="_Table 17" xfId="3648"/>
    <cellStyle name="_Table 2" xfId="55"/>
    <cellStyle name="_Table 2 10" xfId="1769"/>
    <cellStyle name="_Table 2 10 2" xfId="2942"/>
    <cellStyle name="_Table 2 10 3" xfId="3659"/>
    <cellStyle name="_Table 2 11" xfId="1685"/>
    <cellStyle name="_Table 2 11 2" xfId="2943"/>
    <cellStyle name="_Table 2 11 3" xfId="3660"/>
    <cellStyle name="_Table 2 12" xfId="1772"/>
    <cellStyle name="_Table 2 12 2" xfId="2944"/>
    <cellStyle name="_Table 2 12 3" xfId="3661"/>
    <cellStyle name="_Table 2 13" xfId="1920"/>
    <cellStyle name="_Table 2 13 2" xfId="3662"/>
    <cellStyle name="_Table 2 14" xfId="3658"/>
    <cellStyle name="_Table 2 2" xfId="947"/>
    <cellStyle name="_Table 2 2 2" xfId="2197"/>
    <cellStyle name="_Table 2 2 2 2" xfId="3664"/>
    <cellStyle name="_Table 2 2 3" xfId="3663"/>
    <cellStyle name="_Table 2 3" xfId="1461"/>
    <cellStyle name="_Table 2 3 2" xfId="2339"/>
    <cellStyle name="_Table 2 3 2 2" xfId="3666"/>
    <cellStyle name="_Table 2 3 3" xfId="3665"/>
    <cellStyle name="_Table 2 4" xfId="953"/>
    <cellStyle name="_Table 2 4 2" xfId="2200"/>
    <cellStyle name="_Table 2 4 2 2" xfId="3668"/>
    <cellStyle name="_Table 2 4 3" xfId="3667"/>
    <cellStyle name="_Table 2 5" xfId="1577"/>
    <cellStyle name="_Table 2 5 2" xfId="2418"/>
    <cellStyle name="_Table 2 5 2 2" xfId="3670"/>
    <cellStyle name="_Table 2 5 3" xfId="3669"/>
    <cellStyle name="_Table 2 6" xfId="1583"/>
    <cellStyle name="_Table 2 6 2" xfId="2420"/>
    <cellStyle name="_Table 2 6 2 2" xfId="3672"/>
    <cellStyle name="_Table 2 6 3" xfId="3671"/>
    <cellStyle name="_Table 2 7" xfId="1592"/>
    <cellStyle name="_Table 2 7 2" xfId="2427"/>
    <cellStyle name="_Table 2 7 2 2" xfId="3674"/>
    <cellStyle name="_Table 2 7 3" xfId="3673"/>
    <cellStyle name="_Table 2 8" xfId="1127"/>
    <cellStyle name="_Table 2 8 2" xfId="2262"/>
    <cellStyle name="_Table 2 8 2 2" xfId="3676"/>
    <cellStyle name="_Table 2 8 3" xfId="3675"/>
    <cellStyle name="_Table 2 9" xfId="1830"/>
    <cellStyle name="_Table 2 9 2" xfId="2945"/>
    <cellStyle name="_Table 2 9 3" xfId="3677"/>
    <cellStyle name="_Table 3" xfId="56"/>
    <cellStyle name="_Table 3 10" xfId="1875"/>
    <cellStyle name="_Table 3 10 2" xfId="2946"/>
    <cellStyle name="_Table 3 10 3" xfId="3679"/>
    <cellStyle name="_Table 3 11" xfId="1856"/>
    <cellStyle name="_Table 3 11 2" xfId="2947"/>
    <cellStyle name="_Table 3 11 3" xfId="3680"/>
    <cellStyle name="_Table 3 12" xfId="1907"/>
    <cellStyle name="_Table 3 12 2" xfId="2948"/>
    <cellStyle name="_Table 3 12 3" xfId="3681"/>
    <cellStyle name="_Table 3 13" xfId="1840"/>
    <cellStyle name="_Table 3 13 2" xfId="3682"/>
    <cellStyle name="_Table 3 14" xfId="3678"/>
    <cellStyle name="_Table 3 2" xfId="1063"/>
    <cellStyle name="_Table 3 2 2" xfId="2244"/>
    <cellStyle name="_Table 3 2 2 2" xfId="3684"/>
    <cellStyle name="_Table 3 2 3" xfId="3683"/>
    <cellStyle name="_Table 3 3" xfId="1492"/>
    <cellStyle name="_Table 3 3 2" xfId="2363"/>
    <cellStyle name="_Table 3 3 2 2" xfId="3686"/>
    <cellStyle name="_Table 3 3 3" xfId="3685"/>
    <cellStyle name="_Table 3 4" xfId="1087"/>
    <cellStyle name="_Table 3 4 2" xfId="2249"/>
    <cellStyle name="_Table 3 4 2 2" xfId="3688"/>
    <cellStyle name="_Table 3 4 3" xfId="3687"/>
    <cellStyle name="_Table 3 5" xfId="1564"/>
    <cellStyle name="_Table 3 5 2" xfId="2408"/>
    <cellStyle name="_Table 3 5 2 2" xfId="3690"/>
    <cellStyle name="_Table 3 5 3" xfId="3689"/>
    <cellStyle name="_Table 3 6" xfId="1453"/>
    <cellStyle name="_Table 3 6 2" xfId="2332"/>
    <cellStyle name="_Table 3 6 2 2" xfId="3692"/>
    <cellStyle name="_Table 3 6 3" xfId="3691"/>
    <cellStyle name="_Table 3 7" xfId="1010"/>
    <cellStyle name="_Table 3 7 2" xfId="2222"/>
    <cellStyle name="_Table 3 7 2 2" xfId="3694"/>
    <cellStyle name="_Table 3 7 3" xfId="3693"/>
    <cellStyle name="_Table 3 8" xfId="1150"/>
    <cellStyle name="_Table 3 8 2" xfId="2272"/>
    <cellStyle name="_Table 3 8 2 2" xfId="3696"/>
    <cellStyle name="_Table 3 8 3" xfId="3695"/>
    <cellStyle name="_Table 3 9" xfId="1831"/>
    <cellStyle name="_Table 3 9 2" xfId="2949"/>
    <cellStyle name="_Table 3 9 3" xfId="3697"/>
    <cellStyle name="_Table 4" xfId="57"/>
    <cellStyle name="_Table 4 10" xfId="1823"/>
    <cellStyle name="_Table 4 10 2" xfId="2950"/>
    <cellStyle name="_Table 4 10 3" xfId="3699"/>
    <cellStyle name="_Table 4 11" xfId="1747"/>
    <cellStyle name="_Table 4 11 2" xfId="2951"/>
    <cellStyle name="_Table 4 11 3" xfId="3700"/>
    <cellStyle name="_Table 4 12" xfId="1729"/>
    <cellStyle name="_Table 4 12 2" xfId="2952"/>
    <cellStyle name="_Table 4 12 3" xfId="3701"/>
    <cellStyle name="_Table 4 13" xfId="1820"/>
    <cellStyle name="_Table 4 13 2" xfId="2953"/>
    <cellStyle name="_Table 4 13 3" xfId="3702"/>
    <cellStyle name="_Table 4 14" xfId="1653"/>
    <cellStyle name="_Table 4 14 2" xfId="3703"/>
    <cellStyle name="_Table 4 15" xfId="3698"/>
    <cellStyle name="_Table 4 2" xfId="1179"/>
    <cellStyle name="_Table 4 2 2" xfId="2279"/>
    <cellStyle name="_Table 4 2 2 2" xfId="3705"/>
    <cellStyle name="_Table 4 2 3" xfId="3704"/>
    <cellStyle name="_Table 4 3" xfId="1468"/>
    <cellStyle name="_Table 4 3 2" xfId="2345"/>
    <cellStyle name="_Table 4 3 2 2" xfId="3707"/>
    <cellStyle name="_Table 4 3 3" xfId="3706"/>
    <cellStyle name="_Table 4 4" xfId="1471"/>
    <cellStyle name="_Table 4 4 2" xfId="2347"/>
    <cellStyle name="_Table 4 4 2 2" xfId="3709"/>
    <cellStyle name="_Table 4 4 3" xfId="3708"/>
    <cellStyle name="_Table 4 5" xfId="1140"/>
    <cellStyle name="_Table 4 5 2" xfId="2267"/>
    <cellStyle name="_Table 4 5 2 2" xfId="3711"/>
    <cellStyle name="_Table 4 5 3" xfId="3710"/>
    <cellStyle name="_Table 4 6" xfId="1462"/>
    <cellStyle name="_Table 4 6 2" xfId="2340"/>
    <cellStyle name="_Table 4 6 2 2" xfId="3713"/>
    <cellStyle name="_Table 4 6 3" xfId="3712"/>
    <cellStyle name="_Table 4 7" xfId="1455"/>
    <cellStyle name="_Table 4 7 2" xfId="2334"/>
    <cellStyle name="_Table 4 7 2 2" xfId="3715"/>
    <cellStyle name="_Table 4 7 3" xfId="3714"/>
    <cellStyle name="_Table 4 8" xfId="1498"/>
    <cellStyle name="_Table 4 8 2" xfId="2365"/>
    <cellStyle name="_Table 4 8 2 2" xfId="3717"/>
    <cellStyle name="_Table 4 8 3" xfId="3716"/>
    <cellStyle name="_Table 4 9" xfId="1093"/>
    <cellStyle name="_Table 4 9 2" xfId="2253"/>
    <cellStyle name="_Table 4 9 2 2" xfId="3719"/>
    <cellStyle name="_Table 4 9 3" xfId="3718"/>
    <cellStyle name="_Table 5" xfId="975"/>
    <cellStyle name="_Table 5 2" xfId="2206"/>
    <cellStyle name="_Table 5 2 2" xfId="3721"/>
    <cellStyle name="_Table 5 3" xfId="3720"/>
    <cellStyle name="_Table 6" xfId="1546"/>
    <cellStyle name="_Table 6 2" xfId="2398"/>
    <cellStyle name="_Table 6 2 2" xfId="3723"/>
    <cellStyle name="_Table 6 3" xfId="3722"/>
    <cellStyle name="_Table 7" xfId="1523"/>
    <cellStyle name="_Table 7 2" xfId="2382"/>
    <cellStyle name="_Table 7 2 2" xfId="3725"/>
    <cellStyle name="_Table 7 3" xfId="3724"/>
    <cellStyle name="_Table 8" xfId="985"/>
    <cellStyle name="_Table 8 2" xfId="2214"/>
    <cellStyle name="_Table 8 2 2" xfId="3727"/>
    <cellStyle name="_Table 8 3" xfId="3726"/>
    <cellStyle name="_Table 9" xfId="1534"/>
    <cellStyle name="_Table 9 2" xfId="2388"/>
    <cellStyle name="_Table 9 2 2" xfId="3729"/>
    <cellStyle name="_Table 9 3" xfId="3728"/>
    <cellStyle name="_TableHead" xfId="58"/>
    <cellStyle name="_TableHead 2" xfId="59"/>
    <cellStyle name="_TableHead 3" xfId="60"/>
    <cellStyle name="_TableHead 4" xfId="61"/>
    <cellStyle name="_TableHead 4 2" xfId="1180"/>
    <cellStyle name="_TableRowHead" xfId="62"/>
    <cellStyle name="_TableRowHead 2" xfId="63"/>
    <cellStyle name="_TableRowHead 3" xfId="64"/>
    <cellStyle name="_TableRowHead 4" xfId="65"/>
    <cellStyle name="_TableRowHead 4 2" xfId="1181"/>
    <cellStyle name="_TableSuperHead" xfId="66"/>
    <cellStyle name="_TableSuperHead 2" xfId="67"/>
    <cellStyle name="_TableSuperHead 3" xfId="68"/>
    <cellStyle name="_TableSuperHead 4" xfId="69"/>
    <cellStyle name="_TableSuperHead 4 2" xfId="1182"/>
    <cellStyle name="1 Dec Pt" xfId="1264"/>
    <cellStyle name="20 % - Accent1" xfId="3859"/>
    <cellStyle name="20 % - Accent2" xfId="3858"/>
    <cellStyle name="20 % - Accent3" xfId="3857"/>
    <cellStyle name="20 % - Accent4" xfId="6266"/>
    <cellStyle name="20 % - Accent5" xfId="3856"/>
    <cellStyle name="20 % - Accent6" xfId="3855"/>
    <cellStyle name="20% - Accent1" xfId="2744" builtinId="30" customBuiltin="1"/>
    <cellStyle name="20% - Accent1 10" xfId="3854"/>
    <cellStyle name="20% - Accent1 11" xfId="3853"/>
    <cellStyle name="20% - Accent1 12" xfId="6281"/>
    <cellStyle name="20% - Accent1 13" xfId="3852"/>
    <cellStyle name="20% - Accent1 14" xfId="3851"/>
    <cellStyle name="20% - Accent1 15" xfId="3850"/>
    <cellStyle name="20% - Accent1 16" xfId="3849"/>
    <cellStyle name="20% - Accent1 17" xfId="3848"/>
    <cellStyle name="20% - Accent1 18" xfId="3847"/>
    <cellStyle name="20% - Accent1 19" xfId="3846"/>
    <cellStyle name="20% - Accent1 2" xfId="70"/>
    <cellStyle name="20% - Accent1 2 2" xfId="71"/>
    <cellStyle name="20% - Accent1 2 2 2" xfId="3844"/>
    <cellStyle name="20% - Accent1 2 3" xfId="2661"/>
    <cellStyle name="20% - Accent1 2 3 2" xfId="2773"/>
    <cellStyle name="20% - Accent1 2 3 3" xfId="8746"/>
    <cellStyle name="20% - Accent1 2 4" xfId="9555"/>
    <cellStyle name="20% - Accent1 2 5" xfId="3845"/>
    <cellStyle name="20% - Accent1 20" xfId="3843"/>
    <cellStyle name="20% - Accent1 21" xfId="3842"/>
    <cellStyle name="20% - Accent1 22" xfId="3841"/>
    <cellStyle name="20% - Accent1 23" xfId="16573"/>
    <cellStyle name="20% - Accent1 3" xfId="72"/>
    <cellStyle name="20% - Accent1 3 2" xfId="2662"/>
    <cellStyle name="20% - Accent1 3 2 2" xfId="7261"/>
    <cellStyle name="20% - Accent1 3 3" xfId="2774"/>
    <cellStyle name="20% - Accent1 3 3 2" xfId="8623"/>
    <cellStyle name="20% - Accent1 3 4" xfId="6213"/>
    <cellStyle name="20% - Accent1 3 4 2" xfId="9554"/>
    <cellStyle name="20% - Accent1 3 5" xfId="3840"/>
    <cellStyle name="20% - Accent1 4" xfId="73"/>
    <cellStyle name="20% - Accent1 4 2" xfId="2775"/>
    <cellStyle name="20% - Accent1 4 2 10" xfId="18977"/>
    <cellStyle name="20% - Accent1 4 2 10 2" xfId="25621"/>
    <cellStyle name="20% - Accent1 4 2 11" xfId="19202"/>
    <cellStyle name="20% - Accent1 4 2 12" xfId="3838"/>
    <cellStyle name="20% - Accent1 4 2 2" xfId="7070"/>
    <cellStyle name="20% - Accent1 4 2 2 2" xfId="10078"/>
    <cellStyle name="20% - Accent1 4 2 2 2 2" xfId="12953"/>
    <cellStyle name="20% - Accent1 4 2 2 2 2 2" xfId="20675"/>
    <cellStyle name="20% - Accent1 4 2 2 2 3" xfId="20052"/>
    <cellStyle name="20% - Accent1 4 2 2 3" xfId="12952"/>
    <cellStyle name="20% - Accent1 4 2 2 3 2" xfId="20674"/>
    <cellStyle name="20% - Accent1 4 2 2 4" xfId="17696"/>
    <cellStyle name="20% - Accent1 4 2 2 4 2" xfId="24577"/>
    <cellStyle name="20% - Accent1 4 2 2 5" xfId="19354"/>
    <cellStyle name="20% - Accent1 4 2 3" xfId="9268"/>
    <cellStyle name="20% - Accent1 4 2 3 2" xfId="10461"/>
    <cellStyle name="20% - Accent1 4 2 3 2 2" xfId="12955"/>
    <cellStyle name="20% - Accent1 4 2 3 2 2 2" xfId="20677"/>
    <cellStyle name="20% - Accent1 4 2 3 2 3" xfId="20443"/>
    <cellStyle name="20% - Accent1 4 2 3 3" xfId="12954"/>
    <cellStyle name="20% - Accent1 4 2 3 3 2" xfId="20676"/>
    <cellStyle name="20% - Accent1 4 2 3 4" xfId="18268"/>
    <cellStyle name="20% - Accent1 4 2 3 4 2" xfId="24970"/>
    <cellStyle name="20% - Accent1 4 2 3 5" xfId="19648"/>
    <cellStyle name="20% - Accent1 4 2 4" xfId="9462"/>
    <cellStyle name="20% - Accent1 4 2 4 2" xfId="12956"/>
    <cellStyle name="20% - Accent1 4 2 4 2 2" xfId="20678"/>
    <cellStyle name="20% - Accent1 4 2 4 3" xfId="19823"/>
    <cellStyle name="20% - Accent1 4 2 5" xfId="12951"/>
    <cellStyle name="20% - Accent1 4 2 5 2" xfId="20673"/>
    <cellStyle name="20% - Accent1 4 2 6" xfId="16574"/>
    <cellStyle name="20% - Accent1 4 2 6 2" xfId="24294"/>
    <cellStyle name="20% - Accent1 4 2 7" xfId="17482"/>
    <cellStyle name="20% - Accent1 4 2 7 2" xfId="24422"/>
    <cellStyle name="20% - Accent1 4 2 8" xfId="18553"/>
    <cellStyle name="20% - Accent1 4 2 8 2" xfId="25221"/>
    <cellStyle name="20% - Accent1 4 2 9" xfId="18753"/>
    <cellStyle name="20% - Accent1 4 2 9 2" xfId="25412"/>
    <cellStyle name="20% - Accent1 4 3" xfId="7262"/>
    <cellStyle name="20% - Accent1 4 4" xfId="8624"/>
    <cellStyle name="20% - Accent1 4 5" xfId="9553"/>
    <cellStyle name="20% - Accent1 4 6" xfId="3839"/>
    <cellStyle name="20% - Accent1 5" xfId="6264"/>
    <cellStyle name="20% - Accent1 5 2" xfId="7263"/>
    <cellStyle name="20% - Accent1 5 3" xfId="8622"/>
    <cellStyle name="20% - Accent1 5 4" xfId="9552"/>
    <cellStyle name="20% - Accent1 5 5" xfId="3837"/>
    <cellStyle name="20% - Accent1 6" xfId="3836"/>
    <cellStyle name="20% - Accent1 7" xfId="3835"/>
    <cellStyle name="20% - Accent1 8" xfId="3834"/>
    <cellStyle name="20% - Accent1 9" xfId="3833"/>
    <cellStyle name="20% - Accent2" xfId="2748" builtinId="34" customBuiltin="1"/>
    <cellStyle name="20% - Accent2 10" xfId="3832"/>
    <cellStyle name="20% - Accent2 11" xfId="3831"/>
    <cellStyle name="20% - Accent2 12" xfId="3830"/>
    <cellStyle name="20% - Accent2 13" xfId="3829"/>
    <cellStyle name="20% - Accent2 14" xfId="3828"/>
    <cellStyle name="20% - Accent2 15" xfId="3827"/>
    <cellStyle name="20% - Accent2 16" xfId="3826"/>
    <cellStyle name="20% - Accent2 17" xfId="3825"/>
    <cellStyle name="20% - Accent2 18" xfId="3824"/>
    <cellStyle name="20% - Accent2 19" xfId="3823"/>
    <cellStyle name="20% - Accent2 2" xfId="74"/>
    <cellStyle name="20% - Accent2 2 2" xfId="75"/>
    <cellStyle name="20% - Accent2 2 2 2" xfId="2777"/>
    <cellStyle name="20% - Accent2 2 2 3" xfId="3821"/>
    <cellStyle name="20% - Accent2 2 3" xfId="2663"/>
    <cellStyle name="20% - Accent2 2 3 2" xfId="2778"/>
    <cellStyle name="20% - Accent2 2 3 3" xfId="7264"/>
    <cellStyle name="20% - Accent2 2 4" xfId="2776"/>
    <cellStyle name="20% - Accent2 2 4 2" xfId="9551"/>
    <cellStyle name="20% - Accent2 2 5" xfId="3822"/>
    <cellStyle name="20% - Accent2 20" xfId="3820"/>
    <cellStyle name="20% - Accent2 21" xfId="3819"/>
    <cellStyle name="20% - Accent2 22" xfId="3818"/>
    <cellStyle name="20% - Accent2 23" xfId="16575"/>
    <cellStyle name="20% - Accent2 3" xfId="76"/>
    <cellStyle name="20% - Accent2 3 2" xfId="2664"/>
    <cellStyle name="20% - Accent2 3 2 2" xfId="7265"/>
    <cellStyle name="20% - Accent2 3 3" xfId="2779"/>
    <cellStyle name="20% - Accent2 3 3 2" xfId="8626"/>
    <cellStyle name="20% - Accent2 3 4" xfId="6208"/>
    <cellStyle name="20% - Accent2 3 4 2" xfId="9550"/>
    <cellStyle name="20% - Accent2 3 5" xfId="3817"/>
    <cellStyle name="20% - Accent2 4" xfId="77"/>
    <cellStyle name="20% - Accent2 4 2" xfId="3815"/>
    <cellStyle name="20% - Accent2 4 2 10" xfId="18968"/>
    <cellStyle name="20% - Accent2 4 2 10 2" xfId="25613"/>
    <cellStyle name="20% - Accent2 4 2 11" xfId="19199"/>
    <cellStyle name="20% - Accent2 4 2 2" xfId="7071"/>
    <cellStyle name="20% - Accent2 4 2 2 2" xfId="10079"/>
    <cellStyle name="20% - Accent2 4 2 2 2 2" xfId="12959"/>
    <cellStyle name="20% - Accent2 4 2 2 2 2 2" xfId="20681"/>
    <cellStyle name="20% - Accent2 4 2 2 2 3" xfId="20053"/>
    <cellStyle name="20% - Accent2 4 2 2 3" xfId="12958"/>
    <cellStyle name="20% - Accent2 4 2 2 3 2" xfId="20680"/>
    <cellStyle name="20% - Accent2 4 2 2 4" xfId="17697"/>
    <cellStyle name="20% - Accent2 4 2 2 4 2" xfId="24578"/>
    <cellStyle name="20% - Accent2 4 2 2 5" xfId="19355"/>
    <cellStyle name="20% - Accent2 4 2 3" xfId="9252"/>
    <cellStyle name="20% - Accent2 4 2 3 2" xfId="10449"/>
    <cellStyle name="20% - Accent2 4 2 3 2 2" xfId="12961"/>
    <cellStyle name="20% - Accent2 4 2 3 2 2 2" xfId="20683"/>
    <cellStyle name="20% - Accent2 4 2 3 2 3" xfId="20431"/>
    <cellStyle name="20% - Accent2 4 2 3 3" xfId="12960"/>
    <cellStyle name="20% - Accent2 4 2 3 3 2" xfId="20682"/>
    <cellStyle name="20% - Accent2 4 2 3 4" xfId="18256"/>
    <cellStyle name="20% - Accent2 4 2 3 4 2" xfId="24958"/>
    <cellStyle name="20% - Accent2 4 2 3 5" xfId="19636"/>
    <cellStyle name="20% - Accent2 4 2 4" xfId="9463"/>
    <cellStyle name="20% - Accent2 4 2 4 2" xfId="12962"/>
    <cellStyle name="20% - Accent2 4 2 4 2 2" xfId="20684"/>
    <cellStyle name="20% - Accent2 4 2 4 3" xfId="19824"/>
    <cellStyle name="20% - Accent2 4 2 5" xfId="12957"/>
    <cellStyle name="20% - Accent2 4 2 5 2" xfId="20679"/>
    <cellStyle name="20% - Accent2 4 2 6" xfId="16576"/>
    <cellStyle name="20% - Accent2 4 2 6 2" xfId="24295"/>
    <cellStyle name="20% - Accent2 4 2 7" xfId="17483"/>
    <cellStyle name="20% - Accent2 4 2 7 2" xfId="24423"/>
    <cellStyle name="20% - Accent2 4 2 8" xfId="18550"/>
    <cellStyle name="20% - Accent2 4 2 8 2" xfId="25218"/>
    <cellStyle name="20% - Accent2 4 2 9" xfId="18750"/>
    <cellStyle name="20% - Accent2 4 2 9 2" xfId="25409"/>
    <cellStyle name="20% - Accent2 4 3" xfId="7266"/>
    <cellStyle name="20% - Accent2 4 4" xfId="8627"/>
    <cellStyle name="20% - Accent2 4 5" xfId="9549"/>
    <cellStyle name="20% - Accent2 4 6" xfId="3816"/>
    <cellStyle name="20% - Accent2 5" xfId="6260"/>
    <cellStyle name="20% - Accent2 5 2" xfId="7267"/>
    <cellStyle name="20% - Accent2 5 3" xfId="8625"/>
    <cellStyle name="20% - Accent2 5 4" xfId="9548"/>
    <cellStyle name="20% - Accent2 5 5" xfId="3814"/>
    <cellStyle name="20% - Accent2 6" xfId="3813"/>
    <cellStyle name="20% - Accent2 7" xfId="3812"/>
    <cellStyle name="20% - Accent2 8" xfId="3811"/>
    <cellStyle name="20% - Accent2 9" xfId="3810"/>
    <cellStyle name="20% - Accent3" xfId="2752" builtinId="38" customBuiltin="1"/>
    <cellStyle name="20% - Accent3 10" xfId="3809"/>
    <cellStyle name="20% - Accent3 11" xfId="3808"/>
    <cellStyle name="20% - Accent3 12" xfId="3807"/>
    <cellStyle name="20% - Accent3 13" xfId="3806"/>
    <cellStyle name="20% - Accent3 14" xfId="3805"/>
    <cellStyle name="20% - Accent3 15" xfId="3804"/>
    <cellStyle name="20% - Accent3 16" xfId="3803"/>
    <cellStyle name="20% - Accent3 17" xfId="3802"/>
    <cellStyle name="20% - Accent3 18" xfId="3801"/>
    <cellStyle name="20% - Accent3 19" xfId="3800"/>
    <cellStyle name="20% - Accent3 2" xfId="78"/>
    <cellStyle name="20% - Accent3 2 2" xfId="79"/>
    <cellStyle name="20% - Accent3 2 2 2" xfId="2781"/>
    <cellStyle name="20% - Accent3 2 2 3" xfId="3798"/>
    <cellStyle name="20% - Accent3 2 3" xfId="2665"/>
    <cellStyle name="20% - Accent3 2 3 2" xfId="2782"/>
    <cellStyle name="20% - Accent3 2 3 3" xfId="7268"/>
    <cellStyle name="20% - Accent3 2 4" xfId="2780"/>
    <cellStyle name="20% - Accent3 2 4 2" xfId="9547"/>
    <cellStyle name="20% - Accent3 2 5" xfId="3799"/>
    <cellStyle name="20% - Accent3 20" xfId="3797"/>
    <cellStyle name="20% - Accent3 21" xfId="3796"/>
    <cellStyle name="20% - Accent3 22" xfId="3795"/>
    <cellStyle name="20% - Accent3 23" xfId="16577"/>
    <cellStyle name="20% - Accent3 3" xfId="80"/>
    <cellStyle name="20% - Accent3 3 2" xfId="2666"/>
    <cellStyle name="20% - Accent3 3 2 2" xfId="7269"/>
    <cellStyle name="20% - Accent3 3 3" xfId="2783"/>
    <cellStyle name="20% - Accent3 3 3 2" xfId="8629"/>
    <cellStyle name="20% - Accent3 3 4" xfId="6204"/>
    <cellStyle name="20% - Accent3 3 4 2" xfId="9546"/>
    <cellStyle name="20% - Accent3 3 5" xfId="3794"/>
    <cellStyle name="20% - Accent3 4" xfId="81"/>
    <cellStyle name="20% - Accent3 4 2" xfId="3792"/>
    <cellStyle name="20% - Accent3 4 2 10" xfId="18974"/>
    <cellStyle name="20% - Accent3 4 2 10 2" xfId="25618"/>
    <cellStyle name="20% - Accent3 4 2 11" xfId="19201"/>
    <cellStyle name="20% - Accent3 4 2 2" xfId="7072"/>
    <cellStyle name="20% - Accent3 4 2 2 2" xfId="10080"/>
    <cellStyle name="20% - Accent3 4 2 2 2 2" xfId="12965"/>
    <cellStyle name="20% - Accent3 4 2 2 2 2 2" xfId="20687"/>
    <cellStyle name="20% - Accent3 4 2 2 2 3" xfId="20054"/>
    <cellStyle name="20% - Accent3 4 2 2 3" xfId="12964"/>
    <cellStyle name="20% - Accent3 4 2 2 3 2" xfId="20686"/>
    <cellStyle name="20% - Accent3 4 2 2 4" xfId="17698"/>
    <cellStyle name="20% - Accent3 4 2 2 4 2" xfId="24579"/>
    <cellStyle name="20% - Accent3 4 2 2 5" xfId="19356"/>
    <cellStyle name="20% - Accent3 4 2 3" xfId="9265"/>
    <cellStyle name="20% - Accent3 4 2 3 2" xfId="10458"/>
    <cellStyle name="20% - Accent3 4 2 3 2 2" xfId="12967"/>
    <cellStyle name="20% - Accent3 4 2 3 2 2 2" xfId="20689"/>
    <cellStyle name="20% - Accent3 4 2 3 2 3" xfId="20440"/>
    <cellStyle name="20% - Accent3 4 2 3 3" xfId="12966"/>
    <cellStyle name="20% - Accent3 4 2 3 3 2" xfId="20688"/>
    <cellStyle name="20% - Accent3 4 2 3 4" xfId="18265"/>
    <cellStyle name="20% - Accent3 4 2 3 4 2" xfId="24967"/>
    <cellStyle name="20% - Accent3 4 2 3 5" xfId="19645"/>
    <cellStyle name="20% - Accent3 4 2 4" xfId="9465"/>
    <cellStyle name="20% - Accent3 4 2 4 2" xfId="12968"/>
    <cellStyle name="20% - Accent3 4 2 4 2 2" xfId="20690"/>
    <cellStyle name="20% - Accent3 4 2 4 3" xfId="19825"/>
    <cellStyle name="20% - Accent3 4 2 5" xfId="12963"/>
    <cellStyle name="20% - Accent3 4 2 5 2" xfId="20685"/>
    <cellStyle name="20% - Accent3 4 2 6" xfId="16578"/>
    <cellStyle name="20% - Accent3 4 2 6 2" xfId="24296"/>
    <cellStyle name="20% - Accent3 4 2 7" xfId="17484"/>
    <cellStyle name="20% - Accent3 4 2 7 2" xfId="24424"/>
    <cellStyle name="20% - Accent3 4 2 8" xfId="18552"/>
    <cellStyle name="20% - Accent3 4 2 8 2" xfId="25220"/>
    <cellStyle name="20% - Accent3 4 2 9" xfId="18752"/>
    <cellStyle name="20% - Accent3 4 2 9 2" xfId="25411"/>
    <cellStyle name="20% - Accent3 4 3" xfId="7270"/>
    <cellStyle name="20% - Accent3 4 4" xfId="8630"/>
    <cellStyle name="20% - Accent3 4 5" xfId="9545"/>
    <cellStyle name="20% - Accent3 4 6" xfId="3793"/>
    <cellStyle name="20% - Accent3 5" xfId="6256"/>
    <cellStyle name="20% - Accent3 5 2" xfId="7271"/>
    <cellStyle name="20% - Accent3 5 3" xfId="8628"/>
    <cellStyle name="20% - Accent3 5 4" xfId="9544"/>
    <cellStyle name="20% - Accent3 5 5" xfId="3791"/>
    <cellStyle name="20% - Accent3 6" xfId="3790"/>
    <cellStyle name="20% - Accent3 7" xfId="3789"/>
    <cellStyle name="20% - Accent3 8" xfId="3788"/>
    <cellStyle name="20% - Accent3 9" xfId="3787"/>
    <cellStyle name="20% - Accent4" xfId="2756" builtinId="42" customBuiltin="1"/>
    <cellStyle name="20% - Accent4 10" xfId="3786"/>
    <cellStyle name="20% - Accent4 11" xfId="3785"/>
    <cellStyle name="20% - Accent4 12" xfId="3784"/>
    <cellStyle name="20% - Accent4 13" xfId="3783"/>
    <cellStyle name="20% - Accent4 14" xfId="3782"/>
    <cellStyle name="20% - Accent4 15" xfId="3781"/>
    <cellStyle name="20% - Accent4 16" xfId="3780"/>
    <cellStyle name="20% - Accent4 17" xfId="3779"/>
    <cellStyle name="20% - Accent4 18" xfId="3778"/>
    <cellStyle name="20% - Accent4 19" xfId="3777"/>
    <cellStyle name="20% - Accent4 2" xfId="82"/>
    <cellStyle name="20% - Accent4 2 2" xfId="83"/>
    <cellStyle name="20% - Accent4 2 2 2" xfId="3775"/>
    <cellStyle name="20% - Accent4 2 3" xfId="2667"/>
    <cellStyle name="20% - Accent4 2 3 2" xfId="2784"/>
    <cellStyle name="20% - Accent4 2 3 3" xfId="7272"/>
    <cellStyle name="20% - Accent4 2 4" xfId="9543"/>
    <cellStyle name="20% - Accent4 2 5" xfId="3776"/>
    <cellStyle name="20% - Accent4 20" xfId="3774"/>
    <cellStyle name="20% - Accent4 21" xfId="3773"/>
    <cellStyle name="20% - Accent4 22" xfId="3772"/>
    <cellStyle name="20% - Accent4 23" xfId="16579"/>
    <cellStyle name="20% - Accent4 3" xfId="84"/>
    <cellStyle name="20% - Accent4 3 2" xfId="2668"/>
    <cellStyle name="20% - Accent4 3 2 2" xfId="7273"/>
    <cellStyle name="20% - Accent4 3 3" xfId="2785"/>
    <cellStyle name="20% - Accent4 3 3 2" xfId="8632"/>
    <cellStyle name="20% - Accent4 3 4" xfId="6200"/>
    <cellStyle name="20% - Accent4 3 4 2" xfId="9542"/>
    <cellStyle name="20% - Accent4 3 5" xfId="3771"/>
    <cellStyle name="20% - Accent4 4" xfId="85"/>
    <cellStyle name="20% - Accent4 4 2" xfId="3769"/>
    <cellStyle name="20% - Accent4 4 2 10" xfId="18962"/>
    <cellStyle name="20% - Accent4 4 2 10 2" xfId="25607"/>
    <cellStyle name="20% - Accent4 4 2 11" xfId="19193"/>
    <cellStyle name="20% - Accent4 4 2 2" xfId="7073"/>
    <cellStyle name="20% - Accent4 4 2 2 2" xfId="10081"/>
    <cellStyle name="20% - Accent4 4 2 2 2 2" xfId="12971"/>
    <cellStyle name="20% - Accent4 4 2 2 2 2 2" xfId="20693"/>
    <cellStyle name="20% - Accent4 4 2 2 2 3" xfId="20055"/>
    <cellStyle name="20% - Accent4 4 2 2 3" xfId="12970"/>
    <cellStyle name="20% - Accent4 4 2 2 3 2" xfId="20692"/>
    <cellStyle name="20% - Accent4 4 2 2 4" xfId="17699"/>
    <cellStyle name="20% - Accent4 4 2 2 4 2" xfId="24580"/>
    <cellStyle name="20% - Accent4 4 2 2 5" xfId="19357"/>
    <cellStyle name="20% - Accent4 4 2 3" xfId="9238"/>
    <cellStyle name="20% - Accent4 4 2 3 2" xfId="10437"/>
    <cellStyle name="20% - Accent4 4 2 3 2 2" xfId="12973"/>
    <cellStyle name="20% - Accent4 4 2 3 2 2 2" xfId="20695"/>
    <cellStyle name="20% - Accent4 4 2 3 2 3" xfId="20419"/>
    <cellStyle name="20% - Accent4 4 2 3 3" xfId="12972"/>
    <cellStyle name="20% - Accent4 4 2 3 3 2" xfId="20694"/>
    <cellStyle name="20% - Accent4 4 2 3 4" xfId="18244"/>
    <cellStyle name="20% - Accent4 4 2 3 4 2" xfId="24946"/>
    <cellStyle name="20% - Accent4 4 2 3 5" xfId="19624"/>
    <cellStyle name="20% - Accent4 4 2 4" xfId="9467"/>
    <cellStyle name="20% - Accent4 4 2 4 2" xfId="12974"/>
    <cellStyle name="20% - Accent4 4 2 4 2 2" xfId="20696"/>
    <cellStyle name="20% - Accent4 4 2 4 3" xfId="19826"/>
    <cellStyle name="20% - Accent4 4 2 5" xfId="12969"/>
    <cellStyle name="20% - Accent4 4 2 5 2" xfId="20691"/>
    <cellStyle name="20% - Accent4 4 2 6" xfId="16580"/>
    <cellStyle name="20% - Accent4 4 2 6 2" xfId="24297"/>
    <cellStyle name="20% - Accent4 4 2 7" xfId="17485"/>
    <cellStyle name="20% - Accent4 4 2 7 2" xfId="24425"/>
    <cellStyle name="20% - Accent4 4 2 8" xfId="18544"/>
    <cellStyle name="20% - Accent4 4 2 8 2" xfId="25212"/>
    <cellStyle name="20% - Accent4 4 2 9" xfId="18744"/>
    <cellStyle name="20% - Accent4 4 2 9 2" xfId="25403"/>
    <cellStyle name="20% - Accent4 4 3" xfId="7274"/>
    <cellStyle name="20% - Accent4 4 4" xfId="8633"/>
    <cellStyle name="20% - Accent4 4 5" xfId="9541"/>
    <cellStyle name="20% - Accent4 4 6" xfId="3770"/>
    <cellStyle name="20% - Accent4 5" xfId="6252"/>
    <cellStyle name="20% - Accent4 5 2" xfId="7275"/>
    <cellStyle name="20% - Accent4 5 3" xfId="8631"/>
    <cellStyle name="20% - Accent4 5 4" xfId="9540"/>
    <cellStyle name="20% - Accent4 5 5" xfId="6272"/>
    <cellStyle name="20% - Accent4 6" xfId="3768"/>
    <cellStyle name="20% - Accent4 7" xfId="3765"/>
    <cellStyle name="20% - Accent4 8" xfId="3764"/>
    <cellStyle name="20% - Accent4 9" xfId="3763"/>
    <cellStyle name="20% - Accent5" xfId="2760" builtinId="46" customBuiltin="1"/>
    <cellStyle name="20% - Accent5 10" xfId="3762"/>
    <cellStyle name="20% - Accent5 11" xfId="3761"/>
    <cellStyle name="20% - Accent5 12" xfId="3760"/>
    <cellStyle name="20% - Accent5 13" xfId="3759"/>
    <cellStyle name="20% - Accent5 14" xfId="3758"/>
    <cellStyle name="20% - Accent5 15" xfId="3757"/>
    <cellStyle name="20% - Accent5 16" xfId="3756"/>
    <cellStyle name="20% - Accent5 17" xfId="3755"/>
    <cellStyle name="20% - Accent5 18" xfId="3754"/>
    <cellStyle name="20% - Accent5 19" xfId="3753"/>
    <cellStyle name="20% - Accent5 2" xfId="86"/>
    <cellStyle name="20% - Accent5 2 2" xfId="2669"/>
    <cellStyle name="20% - Accent5 2 2 2" xfId="2786"/>
    <cellStyle name="20% - Accent5 2 3" xfId="7276"/>
    <cellStyle name="20% - Accent5 2 4" xfId="9539"/>
    <cellStyle name="20% - Accent5 2 5" xfId="3752"/>
    <cellStyle name="20% - Accent5 20" xfId="3751"/>
    <cellStyle name="20% - Accent5 21" xfId="3750"/>
    <cellStyle name="20% - Accent5 22" xfId="3749"/>
    <cellStyle name="20% - Accent5 23" xfId="16581"/>
    <cellStyle name="20% - Accent5 3" xfId="87"/>
    <cellStyle name="20% - Accent5 3 2" xfId="2670"/>
    <cellStyle name="20% - Accent5 3 2 2" xfId="7277"/>
    <cellStyle name="20% - Accent5 3 3" xfId="2787"/>
    <cellStyle name="20% - Accent5 3 3 2" xfId="8635"/>
    <cellStyle name="20% - Accent5 3 4" xfId="6197"/>
    <cellStyle name="20% - Accent5 3 4 2" xfId="9538"/>
    <cellStyle name="20% - Accent5 3 5" xfId="3747"/>
    <cellStyle name="20% - Accent5 4" xfId="88"/>
    <cellStyle name="20% - Accent5 4 2" xfId="3746"/>
    <cellStyle name="20% - Accent5 4 2 10" xfId="18981"/>
    <cellStyle name="20% - Accent5 4 2 10 2" xfId="25624"/>
    <cellStyle name="20% - Accent5 4 2 11" xfId="19204"/>
    <cellStyle name="20% - Accent5 4 2 2" xfId="7074"/>
    <cellStyle name="20% - Accent5 4 2 2 2" xfId="10082"/>
    <cellStyle name="20% - Accent5 4 2 2 2 2" xfId="12977"/>
    <cellStyle name="20% - Accent5 4 2 2 2 2 2" xfId="20699"/>
    <cellStyle name="20% - Accent5 4 2 2 2 3" xfId="20056"/>
    <cellStyle name="20% - Accent5 4 2 2 3" xfId="12976"/>
    <cellStyle name="20% - Accent5 4 2 2 3 2" xfId="20698"/>
    <cellStyle name="20% - Accent5 4 2 2 4" xfId="17700"/>
    <cellStyle name="20% - Accent5 4 2 2 4 2" xfId="24581"/>
    <cellStyle name="20% - Accent5 4 2 2 5" xfId="19358"/>
    <cellStyle name="20% - Accent5 4 2 3" xfId="9279"/>
    <cellStyle name="20% - Accent5 4 2 3 2" xfId="10468"/>
    <cellStyle name="20% - Accent5 4 2 3 2 2" xfId="12979"/>
    <cellStyle name="20% - Accent5 4 2 3 2 2 2" xfId="20701"/>
    <cellStyle name="20% - Accent5 4 2 3 2 3" xfId="20450"/>
    <cellStyle name="20% - Accent5 4 2 3 3" xfId="12978"/>
    <cellStyle name="20% - Accent5 4 2 3 3 2" xfId="20700"/>
    <cellStyle name="20% - Accent5 4 2 3 4" xfId="18275"/>
    <cellStyle name="20% - Accent5 4 2 3 4 2" xfId="24977"/>
    <cellStyle name="20% - Accent5 4 2 3 5" xfId="19655"/>
    <cellStyle name="20% - Accent5 4 2 4" xfId="9468"/>
    <cellStyle name="20% - Accent5 4 2 4 2" xfId="12980"/>
    <cellStyle name="20% - Accent5 4 2 4 2 2" xfId="20702"/>
    <cellStyle name="20% - Accent5 4 2 4 3" xfId="19827"/>
    <cellStyle name="20% - Accent5 4 2 5" xfId="12975"/>
    <cellStyle name="20% - Accent5 4 2 5 2" xfId="20697"/>
    <cellStyle name="20% - Accent5 4 2 6" xfId="16582"/>
    <cellStyle name="20% - Accent5 4 2 6 2" xfId="24298"/>
    <cellStyle name="20% - Accent5 4 2 7" xfId="17486"/>
    <cellStyle name="20% - Accent5 4 2 7 2" xfId="24426"/>
    <cellStyle name="20% - Accent5 4 2 8" xfId="18555"/>
    <cellStyle name="20% - Accent5 4 2 8 2" xfId="25223"/>
    <cellStyle name="20% - Accent5 4 2 9" xfId="18755"/>
    <cellStyle name="20% - Accent5 4 2 9 2" xfId="25414"/>
    <cellStyle name="20% - Accent5 4 3" xfId="7278"/>
    <cellStyle name="20% - Accent5 4 4" xfId="8636"/>
    <cellStyle name="20% - Accent5 4 5" xfId="9537"/>
    <cellStyle name="20% - Accent5 4 6" xfId="3862"/>
    <cellStyle name="20% - Accent5 5" xfId="6248"/>
    <cellStyle name="20% - Accent5 5 2" xfId="7279"/>
    <cellStyle name="20% - Accent5 5 3" xfId="8634"/>
    <cellStyle name="20% - Accent5 5 4" xfId="9536"/>
    <cellStyle name="20% - Accent5 5 5" xfId="3745"/>
    <cellStyle name="20% - Accent5 6" xfId="3744"/>
    <cellStyle name="20% - Accent5 7" xfId="3743"/>
    <cellStyle name="20% - Accent5 8" xfId="3742"/>
    <cellStyle name="20% - Accent5 9" xfId="3741"/>
    <cellStyle name="20% - Accent6" xfId="2764" builtinId="50" customBuiltin="1"/>
    <cellStyle name="20% - Accent6 10" xfId="3740"/>
    <cellStyle name="20% - Accent6 11" xfId="3739"/>
    <cellStyle name="20% - Accent6 12" xfId="3738"/>
    <cellStyle name="20% - Accent6 13" xfId="3737"/>
    <cellStyle name="20% - Accent6 14" xfId="3736"/>
    <cellStyle name="20% - Accent6 15" xfId="3735"/>
    <cellStyle name="20% - Accent6 16" xfId="3734"/>
    <cellStyle name="20% - Accent6 17" xfId="3733"/>
    <cellStyle name="20% - Accent6 18" xfId="3732"/>
    <cellStyle name="20% - Accent6 19" xfId="3731"/>
    <cellStyle name="20% - Accent6 2" xfId="89"/>
    <cellStyle name="20% - Accent6 2 2" xfId="90"/>
    <cellStyle name="20% - Accent6 2 2 2" xfId="2789"/>
    <cellStyle name="20% - Accent6 2 2 3" xfId="3646"/>
    <cellStyle name="20% - Accent6 2 3" xfId="2671"/>
    <cellStyle name="20% - Accent6 2 3 2" xfId="2790"/>
    <cellStyle name="20% - Accent6 2 3 3" xfId="7280"/>
    <cellStyle name="20% - Accent6 2 4" xfId="2788"/>
    <cellStyle name="20% - Accent6 2 4 2" xfId="9535"/>
    <cellStyle name="20% - Accent6 2 5" xfId="3647"/>
    <cellStyle name="20% - Accent6 20" xfId="3645"/>
    <cellStyle name="20% - Accent6 21" xfId="3644"/>
    <cellStyle name="20% - Accent6 22" xfId="3643"/>
    <cellStyle name="20% - Accent6 23" xfId="16583"/>
    <cellStyle name="20% - Accent6 3" xfId="91"/>
    <cellStyle name="20% - Accent6 3 2" xfId="2672"/>
    <cellStyle name="20% - Accent6 3 2 2" xfId="8745"/>
    <cellStyle name="20% - Accent6 3 3" xfId="2791"/>
    <cellStyle name="20% - Accent6 3 3 2" xfId="8638"/>
    <cellStyle name="20% - Accent6 3 4" xfId="6193"/>
    <cellStyle name="20% - Accent6 3 4 2" xfId="9534"/>
    <cellStyle name="20% - Accent6 3 5" xfId="6241"/>
    <cellStyle name="20% - Accent6 4" xfId="92"/>
    <cellStyle name="20% - Accent6 4 2" xfId="3641"/>
    <cellStyle name="20% - Accent6 4 2 10" xfId="18967"/>
    <cellStyle name="20% - Accent6 4 2 10 2" xfId="25612"/>
    <cellStyle name="20% - Accent6 4 2 11" xfId="19198"/>
    <cellStyle name="20% - Accent6 4 2 2" xfId="7075"/>
    <cellStyle name="20% - Accent6 4 2 2 2" xfId="10083"/>
    <cellStyle name="20% - Accent6 4 2 2 2 2" xfId="12983"/>
    <cellStyle name="20% - Accent6 4 2 2 2 2 2" xfId="20705"/>
    <cellStyle name="20% - Accent6 4 2 2 2 3" xfId="20057"/>
    <cellStyle name="20% - Accent6 4 2 2 3" xfId="12982"/>
    <cellStyle name="20% - Accent6 4 2 2 3 2" xfId="20704"/>
    <cellStyle name="20% - Accent6 4 2 2 4" xfId="17701"/>
    <cellStyle name="20% - Accent6 4 2 2 4 2" xfId="24582"/>
    <cellStyle name="20% - Accent6 4 2 2 5" xfId="19359"/>
    <cellStyle name="20% - Accent6 4 2 3" xfId="9251"/>
    <cellStyle name="20% - Accent6 4 2 3 2" xfId="10448"/>
    <cellStyle name="20% - Accent6 4 2 3 2 2" xfId="12985"/>
    <cellStyle name="20% - Accent6 4 2 3 2 2 2" xfId="20707"/>
    <cellStyle name="20% - Accent6 4 2 3 2 3" xfId="20430"/>
    <cellStyle name="20% - Accent6 4 2 3 3" xfId="12984"/>
    <cellStyle name="20% - Accent6 4 2 3 3 2" xfId="20706"/>
    <cellStyle name="20% - Accent6 4 2 3 4" xfId="18255"/>
    <cellStyle name="20% - Accent6 4 2 3 4 2" xfId="24957"/>
    <cellStyle name="20% - Accent6 4 2 3 5" xfId="19635"/>
    <cellStyle name="20% - Accent6 4 2 4" xfId="9469"/>
    <cellStyle name="20% - Accent6 4 2 4 2" xfId="12986"/>
    <cellStyle name="20% - Accent6 4 2 4 2 2" xfId="20708"/>
    <cellStyle name="20% - Accent6 4 2 4 3" xfId="19828"/>
    <cellStyle name="20% - Accent6 4 2 5" xfId="12981"/>
    <cellStyle name="20% - Accent6 4 2 5 2" xfId="20703"/>
    <cellStyle name="20% - Accent6 4 2 6" xfId="16584"/>
    <cellStyle name="20% - Accent6 4 2 6 2" xfId="24299"/>
    <cellStyle name="20% - Accent6 4 2 7" xfId="17487"/>
    <cellStyle name="20% - Accent6 4 2 7 2" xfId="24427"/>
    <cellStyle name="20% - Accent6 4 2 8" xfId="18549"/>
    <cellStyle name="20% - Accent6 4 2 8 2" xfId="25217"/>
    <cellStyle name="20% - Accent6 4 2 9" xfId="18749"/>
    <cellStyle name="20% - Accent6 4 2 9 2" xfId="25408"/>
    <cellStyle name="20% - Accent6 4 3" xfId="7281"/>
    <cellStyle name="20% - Accent6 4 4" xfId="8639"/>
    <cellStyle name="20% - Accent6 4 5" xfId="9533"/>
    <cellStyle name="20% - Accent6 4 6" xfId="3642"/>
    <cellStyle name="20% - Accent6 5" xfId="6244"/>
    <cellStyle name="20% - Accent6 5 2" xfId="7282"/>
    <cellStyle name="20% - Accent6 5 3" xfId="8637"/>
    <cellStyle name="20% - Accent6 5 4" xfId="9532"/>
    <cellStyle name="20% - Accent6 5 5" xfId="3640"/>
    <cellStyle name="20% - Accent6 6" xfId="3639"/>
    <cellStyle name="20% - Accent6 7" xfId="3636"/>
    <cellStyle name="20% - Accent6 8" xfId="3635"/>
    <cellStyle name="20% - Accent6 9" xfId="3634"/>
    <cellStyle name="3 sig fig" xfId="93"/>
    <cellStyle name="40 % - Accent1" xfId="3633"/>
    <cellStyle name="40 % - Accent2" xfId="3632"/>
    <cellStyle name="40 % - Accent3" xfId="3631"/>
    <cellStyle name="40 % - Accent4" xfId="3630"/>
    <cellStyle name="40 % - Accent5" xfId="3629"/>
    <cellStyle name="40 % - Accent6" xfId="3628"/>
    <cellStyle name="40% - Accent1" xfId="2745" builtinId="31" customBuiltin="1"/>
    <cellStyle name="40% - Accent1 10" xfId="3627"/>
    <cellStyle name="40% - Accent1 11" xfId="6274"/>
    <cellStyle name="40% - Accent1 12" xfId="3626"/>
    <cellStyle name="40% - Accent1 13" xfId="3625"/>
    <cellStyle name="40% - Accent1 14" xfId="3624"/>
    <cellStyle name="40% - Accent1 15" xfId="3623"/>
    <cellStyle name="40% - Accent1 16" xfId="3622"/>
    <cellStyle name="40% - Accent1 17" xfId="3621"/>
    <cellStyle name="40% - Accent1 18" xfId="3620"/>
    <cellStyle name="40% - Accent1 19" xfId="3619"/>
    <cellStyle name="40% - Accent1 2" xfId="94"/>
    <cellStyle name="40% - Accent1 2 2" xfId="95"/>
    <cellStyle name="40% - Accent1 2 2 2" xfId="3617"/>
    <cellStyle name="40% - Accent1 2 3" xfId="2673"/>
    <cellStyle name="40% - Accent1 2 3 2" xfId="2792"/>
    <cellStyle name="40% - Accent1 2 3 3" xfId="7283"/>
    <cellStyle name="40% - Accent1 2 4" xfId="9531"/>
    <cellStyle name="40% - Accent1 2 5" xfId="3618"/>
    <cellStyle name="40% - Accent1 20" xfId="3616"/>
    <cellStyle name="40% - Accent1 21" xfId="6270"/>
    <cellStyle name="40% - Accent1 22" xfId="3615"/>
    <cellStyle name="40% - Accent1 23" xfId="16585"/>
    <cellStyle name="40% - Accent1 3" xfId="96"/>
    <cellStyle name="40% - Accent1 3 2" xfId="2674"/>
    <cellStyle name="40% - Accent1 3 2 2" xfId="7284"/>
    <cellStyle name="40% - Accent1 3 3" xfId="2793"/>
    <cellStyle name="40% - Accent1 3 3 2" xfId="8641"/>
    <cellStyle name="40% - Accent1 3 4" xfId="6188"/>
    <cellStyle name="40% - Accent1 3 4 2" xfId="9530"/>
    <cellStyle name="40% - Accent1 3 5" xfId="3614"/>
    <cellStyle name="40% - Accent1 4" xfId="97"/>
    <cellStyle name="40% - Accent1 4 2" xfId="3612"/>
    <cellStyle name="40% - Accent1 4 2 10" xfId="18984"/>
    <cellStyle name="40% - Accent1 4 2 10 2" xfId="25627"/>
    <cellStyle name="40% - Accent1 4 2 11" xfId="19207"/>
    <cellStyle name="40% - Accent1 4 2 2" xfId="7076"/>
    <cellStyle name="40% - Accent1 4 2 2 2" xfId="10084"/>
    <cellStyle name="40% - Accent1 4 2 2 2 2" xfId="12989"/>
    <cellStyle name="40% - Accent1 4 2 2 2 2 2" xfId="20711"/>
    <cellStyle name="40% - Accent1 4 2 2 2 3" xfId="20058"/>
    <cellStyle name="40% - Accent1 4 2 2 3" xfId="12988"/>
    <cellStyle name="40% - Accent1 4 2 2 3 2" xfId="20710"/>
    <cellStyle name="40% - Accent1 4 2 2 4" xfId="17702"/>
    <cellStyle name="40% - Accent1 4 2 2 4 2" xfId="24583"/>
    <cellStyle name="40% - Accent1 4 2 2 5" xfId="19360"/>
    <cellStyle name="40% - Accent1 4 2 3" xfId="9283"/>
    <cellStyle name="40% - Accent1 4 2 3 2" xfId="10472"/>
    <cellStyle name="40% - Accent1 4 2 3 2 2" xfId="12991"/>
    <cellStyle name="40% - Accent1 4 2 3 2 2 2" xfId="20713"/>
    <cellStyle name="40% - Accent1 4 2 3 2 3" xfId="20454"/>
    <cellStyle name="40% - Accent1 4 2 3 3" xfId="12990"/>
    <cellStyle name="40% - Accent1 4 2 3 3 2" xfId="20712"/>
    <cellStyle name="40% - Accent1 4 2 3 4" xfId="18279"/>
    <cellStyle name="40% - Accent1 4 2 3 4 2" xfId="24981"/>
    <cellStyle name="40% - Accent1 4 2 3 5" xfId="19659"/>
    <cellStyle name="40% - Accent1 4 2 4" xfId="9471"/>
    <cellStyle name="40% - Accent1 4 2 4 2" xfId="12992"/>
    <cellStyle name="40% - Accent1 4 2 4 2 2" xfId="20714"/>
    <cellStyle name="40% - Accent1 4 2 4 3" xfId="19829"/>
    <cellStyle name="40% - Accent1 4 2 5" xfId="12987"/>
    <cellStyle name="40% - Accent1 4 2 5 2" xfId="20709"/>
    <cellStyle name="40% - Accent1 4 2 6" xfId="16586"/>
    <cellStyle name="40% - Accent1 4 2 6 2" xfId="24300"/>
    <cellStyle name="40% - Accent1 4 2 7" xfId="17489"/>
    <cellStyle name="40% - Accent1 4 2 7 2" xfId="24429"/>
    <cellStyle name="40% - Accent1 4 2 8" xfId="18558"/>
    <cellStyle name="40% - Accent1 4 2 8 2" xfId="25226"/>
    <cellStyle name="40% - Accent1 4 2 9" xfId="18758"/>
    <cellStyle name="40% - Accent1 4 2 9 2" xfId="25417"/>
    <cellStyle name="40% - Accent1 4 3" xfId="7285"/>
    <cellStyle name="40% - Accent1 4 4" xfId="8642"/>
    <cellStyle name="40% - Accent1 4 5" xfId="9529"/>
    <cellStyle name="40% - Accent1 4 6" xfId="3613"/>
    <cellStyle name="40% - Accent1 5" xfId="6263"/>
    <cellStyle name="40% - Accent1 5 2" xfId="7286"/>
    <cellStyle name="40% - Accent1 5 3" xfId="8640"/>
    <cellStyle name="40% - Accent1 5 4" xfId="9528"/>
    <cellStyle name="40% - Accent1 5 5" xfId="3611"/>
    <cellStyle name="40% - Accent1 6" xfId="3610"/>
    <cellStyle name="40% - Accent1 7" xfId="3609"/>
    <cellStyle name="40% - Accent1 8" xfId="3608"/>
    <cellStyle name="40% - Accent1 9" xfId="6273"/>
    <cellStyle name="40% - Accent2" xfId="2749" builtinId="35" customBuiltin="1"/>
    <cellStyle name="40% - Accent2 10" xfId="3607"/>
    <cellStyle name="40% - Accent2 11" xfId="3606"/>
    <cellStyle name="40% - Accent2 12" xfId="3605"/>
    <cellStyle name="40% - Accent2 13" xfId="3604"/>
    <cellStyle name="40% - Accent2 14" xfId="3603"/>
    <cellStyle name="40% - Accent2 15" xfId="3602"/>
    <cellStyle name="40% - Accent2 16" xfId="3601"/>
    <cellStyle name="40% - Accent2 17" xfId="3600"/>
    <cellStyle name="40% - Accent2 18" xfId="3599"/>
    <cellStyle name="40% - Accent2 19" xfId="3598"/>
    <cellStyle name="40% - Accent2 2" xfId="98"/>
    <cellStyle name="40% - Accent2 2 2" xfId="2675"/>
    <cellStyle name="40% - Accent2 2 2 2" xfId="2795"/>
    <cellStyle name="40% - Accent2 2 2 3" xfId="6277"/>
    <cellStyle name="40% - Accent2 2 3" xfId="2796"/>
    <cellStyle name="40% - Accent2 2 3 2" xfId="7287"/>
    <cellStyle name="40% - Accent2 2 4" xfId="2794"/>
    <cellStyle name="40% - Accent2 2 4 2" xfId="9527"/>
    <cellStyle name="40% - Accent2 2 5" xfId="3597"/>
    <cellStyle name="40% - Accent2 20" xfId="3596"/>
    <cellStyle name="40% - Accent2 21" xfId="3595"/>
    <cellStyle name="40% - Accent2 22" xfId="3594"/>
    <cellStyle name="40% - Accent2 23" xfId="16587"/>
    <cellStyle name="40% - Accent2 3" xfId="99"/>
    <cellStyle name="40% - Accent2 3 2" xfId="2676"/>
    <cellStyle name="40% - Accent2 3 2 2" xfId="7288"/>
    <cellStyle name="40% - Accent2 3 3" xfId="2797"/>
    <cellStyle name="40% - Accent2 3 3 2" xfId="8644"/>
    <cellStyle name="40% - Accent2 3 4" xfId="6184"/>
    <cellStyle name="40% - Accent2 3 4 2" xfId="9526"/>
    <cellStyle name="40% - Accent2 3 5" xfId="6278"/>
    <cellStyle name="40% - Accent2 4" xfId="100"/>
    <cellStyle name="40% - Accent2 4 2" xfId="3592"/>
    <cellStyle name="40% - Accent2 4 2 10" xfId="18982"/>
    <cellStyle name="40% - Accent2 4 2 10 2" xfId="25625"/>
    <cellStyle name="40% - Accent2 4 2 11" xfId="19205"/>
    <cellStyle name="40% - Accent2 4 2 2" xfId="7077"/>
    <cellStyle name="40% - Accent2 4 2 2 2" xfId="10085"/>
    <cellStyle name="40% - Accent2 4 2 2 2 2" xfId="12995"/>
    <cellStyle name="40% - Accent2 4 2 2 2 2 2" xfId="20717"/>
    <cellStyle name="40% - Accent2 4 2 2 2 3" xfId="20059"/>
    <cellStyle name="40% - Accent2 4 2 2 3" xfId="12994"/>
    <cellStyle name="40% - Accent2 4 2 2 3 2" xfId="20716"/>
    <cellStyle name="40% - Accent2 4 2 2 4" xfId="17703"/>
    <cellStyle name="40% - Accent2 4 2 2 4 2" xfId="24584"/>
    <cellStyle name="40% - Accent2 4 2 2 5" xfId="19361"/>
    <cellStyle name="40% - Accent2 4 2 3" xfId="9280"/>
    <cellStyle name="40% - Accent2 4 2 3 2" xfId="10469"/>
    <cellStyle name="40% - Accent2 4 2 3 2 2" xfId="12997"/>
    <cellStyle name="40% - Accent2 4 2 3 2 2 2" xfId="20719"/>
    <cellStyle name="40% - Accent2 4 2 3 2 3" xfId="20451"/>
    <cellStyle name="40% - Accent2 4 2 3 3" xfId="12996"/>
    <cellStyle name="40% - Accent2 4 2 3 3 2" xfId="20718"/>
    <cellStyle name="40% - Accent2 4 2 3 4" xfId="18276"/>
    <cellStyle name="40% - Accent2 4 2 3 4 2" xfId="24978"/>
    <cellStyle name="40% - Accent2 4 2 3 5" xfId="19656"/>
    <cellStyle name="40% - Accent2 4 2 4" xfId="9472"/>
    <cellStyle name="40% - Accent2 4 2 4 2" xfId="12998"/>
    <cellStyle name="40% - Accent2 4 2 4 2 2" xfId="20720"/>
    <cellStyle name="40% - Accent2 4 2 4 3" xfId="19830"/>
    <cellStyle name="40% - Accent2 4 2 5" xfId="12993"/>
    <cellStyle name="40% - Accent2 4 2 5 2" xfId="20715"/>
    <cellStyle name="40% - Accent2 4 2 6" xfId="16588"/>
    <cellStyle name="40% - Accent2 4 2 6 2" xfId="24301"/>
    <cellStyle name="40% - Accent2 4 2 7" xfId="17490"/>
    <cellStyle name="40% - Accent2 4 2 7 2" xfId="24430"/>
    <cellStyle name="40% - Accent2 4 2 8" xfId="18556"/>
    <cellStyle name="40% - Accent2 4 2 8 2" xfId="25224"/>
    <cellStyle name="40% - Accent2 4 2 9" xfId="18756"/>
    <cellStyle name="40% - Accent2 4 2 9 2" xfId="25415"/>
    <cellStyle name="40% - Accent2 4 3" xfId="7289"/>
    <cellStyle name="40% - Accent2 4 4" xfId="8645"/>
    <cellStyle name="40% - Accent2 4 5" xfId="9525"/>
    <cellStyle name="40% - Accent2 4 6" xfId="3593"/>
    <cellStyle name="40% - Accent2 5" xfId="6259"/>
    <cellStyle name="40% - Accent2 5 2" xfId="7290"/>
    <cellStyle name="40% - Accent2 5 3" xfId="8643"/>
    <cellStyle name="40% - Accent2 5 4" xfId="9524"/>
    <cellStyle name="40% - Accent2 5 5" xfId="3591"/>
    <cellStyle name="40% - Accent2 6" xfId="6279"/>
    <cellStyle name="40% - Accent2 7" xfId="3590"/>
    <cellStyle name="40% - Accent2 8" xfId="3589"/>
    <cellStyle name="40% - Accent2 9" xfId="3588"/>
    <cellStyle name="40% - Accent3" xfId="2753" builtinId="39" customBuiltin="1"/>
    <cellStyle name="40% - Accent3 10" xfId="6280"/>
    <cellStyle name="40% - Accent3 11" xfId="3587"/>
    <cellStyle name="40% - Accent3 12" xfId="3586"/>
    <cellStyle name="40% - Accent3 13" xfId="3585"/>
    <cellStyle name="40% - Accent3 14" xfId="3584"/>
    <cellStyle name="40% - Accent3 15" xfId="3583"/>
    <cellStyle name="40% - Accent3 16" xfId="3582"/>
    <cellStyle name="40% - Accent3 17" xfId="6276"/>
    <cellStyle name="40% - Accent3 18" xfId="3581"/>
    <cellStyle name="40% - Accent3 19" xfId="3580"/>
    <cellStyle name="40% - Accent3 2" xfId="101"/>
    <cellStyle name="40% - Accent3 2 2" xfId="102"/>
    <cellStyle name="40% - Accent3 2 2 2" xfId="3577"/>
    <cellStyle name="40% - Accent3 2 2 2 10" xfId="18963"/>
    <cellStyle name="40% - Accent3 2 2 2 10 2" xfId="25608"/>
    <cellStyle name="40% - Accent3 2 2 2 11" xfId="19194"/>
    <cellStyle name="40% - Accent3 2 2 2 2" xfId="7079"/>
    <cellStyle name="40% - Accent3 2 2 2 2 2" xfId="10087"/>
    <cellStyle name="40% - Accent3 2 2 2 2 2 2" xfId="13002"/>
    <cellStyle name="40% - Accent3 2 2 2 2 2 2 2" xfId="20724"/>
    <cellStyle name="40% - Accent3 2 2 2 2 2 3" xfId="20061"/>
    <cellStyle name="40% - Accent3 2 2 2 2 3" xfId="13001"/>
    <cellStyle name="40% - Accent3 2 2 2 2 3 2" xfId="20723"/>
    <cellStyle name="40% - Accent3 2 2 2 2 4" xfId="17705"/>
    <cellStyle name="40% - Accent3 2 2 2 2 4 2" xfId="24586"/>
    <cellStyle name="40% - Accent3 2 2 2 2 5" xfId="19362"/>
    <cellStyle name="40% - Accent3 2 2 2 3" xfId="9244"/>
    <cellStyle name="40% - Accent3 2 2 2 3 2" xfId="10442"/>
    <cellStyle name="40% - Accent3 2 2 2 3 2 2" xfId="13004"/>
    <cellStyle name="40% - Accent3 2 2 2 3 2 2 2" xfId="20726"/>
    <cellStyle name="40% - Accent3 2 2 2 3 2 3" xfId="20424"/>
    <cellStyle name="40% - Accent3 2 2 2 3 3" xfId="13003"/>
    <cellStyle name="40% - Accent3 2 2 2 3 3 2" xfId="20725"/>
    <cellStyle name="40% - Accent3 2 2 2 3 4" xfId="18249"/>
    <cellStyle name="40% - Accent3 2 2 2 3 4 2" xfId="24951"/>
    <cellStyle name="40% - Accent3 2 2 2 3 5" xfId="19629"/>
    <cellStyle name="40% - Accent3 2 2 2 4" xfId="9474"/>
    <cellStyle name="40% - Accent3 2 2 2 4 2" xfId="13005"/>
    <cellStyle name="40% - Accent3 2 2 2 4 2 2" xfId="20727"/>
    <cellStyle name="40% - Accent3 2 2 2 4 3" xfId="19832"/>
    <cellStyle name="40% - Accent3 2 2 2 5" xfId="13000"/>
    <cellStyle name="40% - Accent3 2 2 2 5 2" xfId="20722"/>
    <cellStyle name="40% - Accent3 2 2 2 6" xfId="16591"/>
    <cellStyle name="40% - Accent3 2 2 2 6 2" xfId="24303"/>
    <cellStyle name="40% - Accent3 2 2 2 7" xfId="17492"/>
    <cellStyle name="40% - Accent3 2 2 2 7 2" xfId="24432"/>
    <cellStyle name="40% - Accent3 2 2 2 8" xfId="18545"/>
    <cellStyle name="40% - Accent3 2 2 2 8 2" xfId="25213"/>
    <cellStyle name="40% - Accent3 2 2 2 9" xfId="18745"/>
    <cellStyle name="40% - Accent3 2 2 2 9 2" xfId="25404"/>
    <cellStyle name="40% - Accent3 2 2 3" xfId="7078"/>
    <cellStyle name="40% - Accent3 2 2 3 2" xfId="9273"/>
    <cellStyle name="40% - Accent3 2 2 3 2 2" xfId="10464"/>
    <cellStyle name="40% - Accent3 2 2 3 2 2 2" xfId="13008"/>
    <cellStyle name="40% - Accent3 2 2 3 2 2 2 2" xfId="20730"/>
    <cellStyle name="40% - Accent3 2 2 3 2 2 3" xfId="20446"/>
    <cellStyle name="40% - Accent3 2 2 3 2 3" xfId="13007"/>
    <cellStyle name="40% - Accent3 2 2 3 2 3 2" xfId="20729"/>
    <cellStyle name="40% - Accent3 2 2 3 2 4" xfId="18271"/>
    <cellStyle name="40% - Accent3 2 2 3 2 4 2" xfId="24973"/>
    <cellStyle name="40% - Accent3 2 2 3 2 5" xfId="19651"/>
    <cellStyle name="40% - Accent3 2 2 3 3" xfId="10086"/>
    <cellStyle name="40% - Accent3 2 2 3 3 2" xfId="13009"/>
    <cellStyle name="40% - Accent3 2 2 3 3 2 2" xfId="20731"/>
    <cellStyle name="40% - Accent3 2 2 3 3 3" xfId="20060"/>
    <cellStyle name="40% - Accent3 2 2 3 4" xfId="13006"/>
    <cellStyle name="40% - Accent3 2 2 3 4 2" xfId="20728"/>
    <cellStyle name="40% - Accent3 2 2 3 5" xfId="17704"/>
    <cellStyle name="40% - Accent3 2 2 3 5 2" xfId="24585"/>
    <cellStyle name="40% - Accent3 2 2 3 6" xfId="18554"/>
    <cellStyle name="40% - Accent3 2 2 3 6 2" xfId="25222"/>
    <cellStyle name="40% - Accent3 2 2 3 7" xfId="18754"/>
    <cellStyle name="40% - Accent3 2 2 3 7 2" xfId="25413"/>
    <cellStyle name="40% - Accent3 2 2 3 8" xfId="18978"/>
    <cellStyle name="40% - Accent3 2 2 3 8 2" xfId="25622"/>
    <cellStyle name="40% - Accent3 2 2 3 9" xfId="19203"/>
    <cellStyle name="40% - Accent3 2 2 4" xfId="8647"/>
    <cellStyle name="40% - Accent3 2 2 5" xfId="9473"/>
    <cellStyle name="40% - Accent3 2 2 5 2" xfId="13010"/>
    <cellStyle name="40% - Accent3 2 2 5 2 2" xfId="20732"/>
    <cellStyle name="40% - Accent3 2 2 5 3" xfId="17491"/>
    <cellStyle name="40% - Accent3 2 2 5 3 2" xfId="24431"/>
    <cellStyle name="40% - Accent3 2 2 5 4" xfId="19831"/>
    <cellStyle name="40% - Accent3 2 2 6" xfId="12999"/>
    <cellStyle name="40% - Accent3 2 2 6 2" xfId="20721"/>
    <cellStyle name="40% - Accent3 2 2 7" xfId="16590"/>
    <cellStyle name="40% - Accent3 2 2 7 2" xfId="24302"/>
    <cellStyle name="40% - Accent3 2 2 8" xfId="3578"/>
    <cellStyle name="40% - Accent3 2 3" xfId="2677"/>
    <cellStyle name="40% - Accent3 2 3 2" xfId="2798"/>
    <cellStyle name="40% - Accent3 2 4" xfId="7291"/>
    <cellStyle name="40% - Accent3 2 5" xfId="9523"/>
    <cellStyle name="40% - Accent3 2 6" xfId="3579"/>
    <cellStyle name="40% - Accent3 2_Sheet2" xfId="6077"/>
    <cellStyle name="40% - Accent3 20" xfId="6078"/>
    <cellStyle name="40% - Accent3 21" xfId="6267"/>
    <cellStyle name="40% - Accent3 22" xfId="6079"/>
    <cellStyle name="40% - Accent3 23" xfId="16589"/>
    <cellStyle name="40% - Accent3 24" xfId="17088"/>
    <cellStyle name="40% - Accent3 3" xfId="103"/>
    <cellStyle name="40% - Accent3 3 2" xfId="2678"/>
    <cellStyle name="40% - Accent3 3 2 2" xfId="7292"/>
    <cellStyle name="40% - Accent3 3 3" xfId="2799"/>
    <cellStyle name="40% - Accent3 3 3 2" xfId="8648"/>
    <cellStyle name="40% - Accent3 3 4" xfId="6180"/>
    <cellStyle name="40% - Accent3 3 4 2" xfId="9522"/>
    <cellStyle name="40% - Accent3 3 5" xfId="6080"/>
    <cellStyle name="40% - Accent3 4" xfId="104"/>
    <cellStyle name="40% - Accent3 4 2" xfId="6082"/>
    <cellStyle name="40% - Accent3 4 2 10" xfId="18983"/>
    <cellStyle name="40% - Accent3 4 2 10 2" xfId="25626"/>
    <cellStyle name="40% - Accent3 4 2 11" xfId="19206"/>
    <cellStyle name="40% - Accent3 4 2 2" xfId="7080"/>
    <cellStyle name="40% - Accent3 4 2 2 2" xfId="10088"/>
    <cellStyle name="40% - Accent3 4 2 2 2 2" xfId="13013"/>
    <cellStyle name="40% - Accent3 4 2 2 2 2 2" xfId="20735"/>
    <cellStyle name="40% - Accent3 4 2 2 2 3" xfId="20062"/>
    <cellStyle name="40% - Accent3 4 2 2 3" xfId="13012"/>
    <cellStyle name="40% - Accent3 4 2 2 3 2" xfId="20734"/>
    <cellStyle name="40% - Accent3 4 2 2 4" xfId="17706"/>
    <cellStyle name="40% - Accent3 4 2 2 4 2" xfId="24587"/>
    <cellStyle name="40% - Accent3 4 2 2 5" xfId="19363"/>
    <cellStyle name="40% - Accent3 4 2 3" xfId="9282"/>
    <cellStyle name="40% - Accent3 4 2 3 2" xfId="10471"/>
    <cellStyle name="40% - Accent3 4 2 3 2 2" xfId="13015"/>
    <cellStyle name="40% - Accent3 4 2 3 2 2 2" xfId="20737"/>
    <cellStyle name="40% - Accent3 4 2 3 2 3" xfId="20453"/>
    <cellStyle name="40% - Accent3 4 2 3 3" xfId="13014"/>
    <cellStyle name="40% - Accent3 4 2 3 3 2" xfId="20736"/>
    <cellStyle name="40% - Accent3 4 2 3 4" xfId="18278"/>
    <cellStyle name="40% - Accent3 4 2 3 4 2" xfId="24980"/>
    <cellStyle name="40% - Accent3 4 2 3 5" xfId="19658"/>
    <cellStyle name="40% - Accent3 4 2 4" xfId="9475"/>
    <cellStyle name="40% - Accent3 4 2 4 2" xfId="13016"/>
    <cellStyle name="40% - Accent3 4 2 4 2 2" xfId="20738"/>
    <cellStyle name="40% - Accent3 4 2 4 3" xfId="19833"/>
    <cellStyle name="40% - Accent3 4 2 5" xfId="13011"/>
    <cellStyle name="40% - Accent3 4 2 5 2" xfId="20733"/>
    <cellStyle name="40% - Accent3 4 2 6" xfId="16592"/>
    <cellStyle name="40% - Accent3 4 2 6 2" xfId="24304"/>
    <cellStyle name="40% - Accent3 4 2 7" xfId="17493"/>
    <cellStyle name="40% - Accent3 4 2 7 2" xfId="24433"/>
    <cellStyle name="40% - Accent3 4 2 8" xfId="18557"/>
    <cellStyle name="40% - Accent3 4 2 8 2" xfId="25225"/>
    <cellStyle name="40% - Accent3 4 2 9" xfId="18757"/>
    <cellStyle name="40% - Accent3 4 2 9 2" xfId="25416"/>
    <cellStyle name="40% - Accent3 4 3" xfId="7293"/>
    <cellStyle name="40% - Accent3 4 4" xfId="8649"/>
    <cellStyle name="40% - Accent3 4 5" xfId="9521"/>
    <cellStyle name="40% - Accent3 4 6" xfId="6081"/>
    <cellStyle name="40% - Accent3 5" xfId="6255"/>
    <cellStyle name="40% - Accent3 5 2" xfId="7294"/>
    <cellStyle name="40% - Accent3 5 3" xfId="8646"/>
    <cellStyle name="40% - Accent3 5 4" xfId="9520"/>
    <cellStyle name="40% - Accent3 5 5" xfId="6083"/>
    <cellStyle name="40% - Accent3 6" xfId="6084"/>
    <cellStyle name="40% - Accent3 7" xfId="6085"/>
    <cellStyle name="40% - Accent3 8" xfId="6086"/>
    <cellStyle name="40% - Accent3 9" xfId="6087"/>
    <cellStyle name="40% - Accent4" xfId="2757" builtinId="43" customBuiltin="1"/>
    <cellStyle name="40% - Accent4 10" xfId="6088"/>
    <cellStyle name="40% - Accent4 11" xfId="6090"/>
    <cellStyle name="40% - Accent4 12" xfId="6091"/>
    <cellStyle name="40% - Accent4 13" xfId="6092"/>
    <cellStyle name="40% - Accent4 14" xfId="6093"/>
    <cellStyle name="40% - Accent4 15" xfId="6094"/>
    <cellStyle name="40% - Accent4 16" xfId="6095"/>
    <cellStyle name="40% - Accent4 17" xfId="6096"/>
    <cellStyle name="40% - Accent4 18" xfId="6097"/>
    <cellStyle name="40% - Accent4 19" xfId="6098"/>
    <cellStyle name="40% - Accent4 2" xfId="105"/>
    <cellStyle name="40% - Accent4 2 2" xfId="106"/>
    <cellStyle name="40% - Accent4 2 2 2" xfId="6100"/>
    <cellStyle name="40% - Accent4 2 3" xfId="2679"/>
    <cellStyle name="40% - Accent4 2 3 2" xfId="2800"/>
    <cellStyle name="40% - Accent4 2 3 3" xfId="7295"/>
    <cellStyle name="40% - Accent4 2 4" xfId="9519"/>
    <cellStyle name="40% - Accent4 2 5" xfId="6099"/>
    <cellStyle name="40% - Accent4 20" xfId="6101"/>
    <cellStyle name="40% - Accent4 21" xfId="6102"/>
    <cellStyle name="40% - Accent4 22" xfId="6103"/>
    <cellStyle name="40% - Accent4 23" xfId="16593"/>
    <cellStyle name="40% - Accent4 3" xfId="107"/>
    <cellStyle name="40% - Accent4 3 2" xfId="2680"/>
    <cellStyle name="40% - Accent4 3 2 2" xfId="7296"/>
    <cellStyle name="40% - Accent4 3 3" xfId="2801"/>
    <cellStyle name="40% - Accent4 3 3 2" xfId="8651"/>
    <cellStyle name="40% - Accent4 3 4" xfId="6176"/>
    <cellStyle name="40% - Accent4 3 4 2" xfId="9518"/>
    <cellStyle name="40% - Accent4 3 5" xfId="6104"/>
    <cellStyle name="40% - Accent4 4" xfId="108"/>
    <cellStyle name="40% - Accent4 4 2" xfId="6107"/>
    <cellStyle name="40% - Accent4 4 2 10" xfId="18966"/>
    <cellStyle name="40% - Accent4 4 2 10 2" xfId="25611"/>
    <cellStyle name="40% - Accent4 4 2 11" xfId="19197"/>
    <cellStyle name="40% - Accent4 4 2 2" xfId="7081"/>
    <cellStyle name="40% - Accent4 4 2 2 2" xfId="10089"/>
    <cellStyle name="40% - Accent4 4 2 2 2 2" xfId="13019"/>
    <cellStyle name="40% - Accent4 4 2 2 2 2 2" xfId="20741"/>
    <cellStyle name="40% - Accent4 4 2 2 2 3" xfId="20063"/>
    <cellStyle name="40% - Accent4 4 2 2 3" xfId="13018"/>
    <cellStyle name="40% - Accent4 4 2 2 3 2" xfId="20740"/>
    <cellStyle name="40% - Accent4 4 2 2 4" xfId="17707"/>
    <cellStyle name="40% - Accent4 4 2 2 4 2" xfId="24588"/>
    <cellStyle name="40% - Accent4 4 2 2 5" xfId="19364"/>
    <cellStyle name="40% - Accent4 4 2 3" xfId="9248"/>
    <cellStyle name="40% - Accent4 4 2 3 2" xfId="10446"/>
    <cellStyle name="40% - Accent4 4 2 3 2 2" xfId="13021"/>
    <cellStyle name="40% - Accent4 4 2 3 2 2 2" xfId="20743"/>
    <cellStyle name="40% - Accent4 4 2 3 2 3" xfId="20428"/>
    <cellStyle name="40% - Accent4 4 2 3 3" xfId="13020"/>
    <cellStyle name="40% - Accent4 4 2 3 3 2" xfId="20742"/>
    <cellStyle name="40% - Accent4 4 2 3 4" xfId="18253"/>
    <cellStyle name="40% - Accent4 4 2 3 4 2" xfId="24955"/>
    <cellStyle name="40% - Accent4 4 2 3 5" xfId="19633"/>
    <cellStyle name="40% - Accent4 4 2 4" xfId="9476"/>
    <cellStyle name="40% - Accent4 4 2 4 2" xfId="13022"/>
    <cellStyle name="40% - Accent4 4 2 4 2 2" xfId="20744"/>
    <cellStyle name="40% - Accent4 4 2 4 3" xfId="19834"/>
    <cellStyle name="40% - Accent4 4 2 5" xfId="13017"/>
    <cellStyle name="40% - Accent4 4 2 5 2" xfId="20739"/>
    <cellStyle name="40% - Accent4 4 2 6" xfId="16594"/>
    <cellStyle name="40% - Accent4 4 2 6 2" xfId="24305"/>
    <cellStyle name="40% - Accent4 4 2 7" xfId="17494"/>
    <cellStyle name="40% - Accent4 4 2 7 2" xfId="24434"/>
    <cellStyle name="40% - Accent4 4 2 8" xfId="18548"/>
    <cellStyle name="40% - Accent4 4 2 8 2" xfId="25216"/>
    <cellStyle name="40% - Accent4 4 2 9" xfId="18748"/>
    <cellStyle name="40% - Accent4 4 2 9 2" xfId="25407"/>
    <cellStyle name="40% - Accent4 4 3" xfId="7297"/>
    <cellStyle name="40% - Accent4 4 4" xfId="8652"/>
    <cellStyle name="40% - Accent4 4 5" xfId="9517"/>
    <cellStyle name="40% - Accent4 4 6" xfId="6105"/>
    <cellStyle name="40% - Accent4 5" xfId="6251"/>
    <cellStyle name="40% - Accent4 5 2" xfId="7298"/>
    <cellStyle name="40% - Accent4 5 3" xfId="8650"/>
    <cellStyle name="40% - Accent4 5 4" xfId="9516"/>
    <cellStyle name="40% - Accent4 5 5" xfId="6108"/>
    <cellStyle name="40% - Accent4 6" xfId="6109"/>
    <cellStyle name="40% - Accent4 7" xfId="6110"/>
    <cellStyle name="40% - Accent4 8" xfId="6111"/>
    <cellStyle name="40% - Accent4 9" xfId="6114"/>
    <cellStyle name="40% - Accent5" xfId="2761" builtinId="47" customBuiltin="1"/>
    <cellStyle name="40% - Accent5 10" xfId="6115"/>
    <cellStyle name="40% - Accent5 11" xfId="6116"/>
    <cellStyle name="40% - Accent5 12" xfId="6117"/>
    <cellStyle name="40% - Accent5 13" xfId="6118"/>
    <cellStyle name="40% - Accent5 14" xfId="6119"/>
    <cellStyle name="40% - Accent5 15" xfId="6120"/>
    <cellStyle name="40% - Accent5 16" xfId="6121"/>
    <cellStyle name="40% - Accent5 17" xfId="6269"/>
    <cellStyle name="40% - Accent5 18" xfId="6122"/>
    <cellStyle name="40% - Accent5 19" xfId="6123"/>
    <cellStyle name="40% - Accent5 2" xfId="109"/>
    <cellStyle name="40% - Accent5 2 2" xfId="2681"/>
    <cellStyle name="40% - Accent5 2 2 2" xfId="2803"/>
    <cellStyle name="40% - Accent5 2 2 2 10" xfId="18964"/>
    <cellStyle name="40% - Accent5 2 2 2 10 2" xfId="25609"/>
    <cellStyle name="40% - Accent5 2 2 2 11" xfId="19195"/>
    <cellStyle name="40% - Accent5 2 2 2 12" xfId="6125"/>
    <cellStyle name="40% - Accent5 2 2 2 2" xfId="7083"/>
    <cellStyle name="40% - Accent5 2 2 2 2 2" xfId="10091"/>
    <cellStyle name="40% - Accent5 2 2 2 2 2 2" xfId="13026"/>
    <cellStyle name="40% - Accent5 2 2 2 2 2 2 2" xfId="20748"/>
    <cellStyle name="40% - Accent5 2 2 2 2 2 3" xfId="20065"/>
    <cellStyle name="40% - Accent5 2 2 2 2 3" xfId="13025"/>
    <cellStyle name="40% - Accent5 2 2 2 2 3 2" xfId="20747"/>
    <cellStyle name="40% - Accent5 2 2 2 2 4" xfId="17709"/>
    <cellStyle name="40% - Accent5 2 2 2 2 4 2" xfId="24590"/>
    <cellStyle name="40% - Accent5 2 2 2 2 5" xfId="19365"/>
    <cellStyle name="40% - Accent5 2 2 2 3" xfId="9245"/>
    <cellStyle name="40% - Accent5 2 2 2 3 2" xfId="10443"/>
    <cellStyle name="40% - Accent5 2 2 2 3 2 2" xfId="13028"/>
    <cellStyle name="40% - Accent5 2 2 2 3 2 2 2" xfId="20750"/>
    <cellStyle name="40% - Accent5 2 2 2 3 2 3" xfId="20425"/>
    <cellStyle name="40% - Accent5 2 2 2 3 3" xfId="13027"/>
    <cellStyle name="40% - Accent5 2 2 2 3 3 2" xfId="20749"/>
    <cellStyle name="40% - Accent5 2 2 2 3 4" xfId="18250"/>
    <cellStyle name="40% - Accent5 2 2 2 3 4 2" xfId="24952"/>
    <cellStyle name="40% - Accent5 2 2 2 3 5" xfId="19630"/>
    <cellStyle name="40% - Accent5 2 2 2 4" xfId="9478"/>
    <cellStyle name="40% - Accent5 2 2 2 4 2" xfId="13029"/>
    <cellStyle name="40% - Accent5 2 2 2 4 2 2" xfId="20751"/>
    <cellStyle name="40% - Accent5 2 2 2 4 3" xfId="19836"/>
    <cellStyle name="40% - Accent5 2 2 2 5" xfId="13024"/>
    <cellStyle name="40% - Accent5 2 2 2 5 2" xfId="20746"/>
    <cellStyle name="40% - Accent5 2 2 2 6" xfId="16597"/>
    <cellStyle name="40% - Accent5 2 2 2 6 2" xfId="24307"/>
    <cellStyle name="40% - Accent5 2 2 2 7" xfId="17496"/>
    <cellStyle name="40% - Accent5 2 2 2 7 2" xfId="24436"/>
    <cellStyle name="40% - Accent5 2 2 2 8" xfId="18546"/>
    <cellStyle name="40% - Accent5 2 2 2 8 2" xfId="25214"/>
    <cellStyle name="40% - Accent5 2 2 2 9" xfId="18746"/>
    <cellStyle name="40% - Accent5 2 2 2 9 2" xfId="25405"/>
    <cellStyle name="40% - Accent5 2 2 3" xfId="7082"/>
    <cellStyle name="40% - Accent5 2 2 3 2" xfId="9169"/>
    <cellStyle name="40% - Accent5 2 2 3 2 2" xfId="10373"/>
    <cellStyle name="40% - Accent5 2 2 3 2 2 2" xfId="13032"/>
    <cellStyle name="40% - Accent5 2 2 3 2 2 2 2" xfId="20754"/>
    <cellStyle name="40% - Accent5 2 2 3 2 2 3" xfId="20355"/>
    <cellStyle name="40% - Accent5 2 2 3 2 3" xfId="13031"/>
    <cellStyle name="40% - Accent5 2 2 3 2 3 2" xfId="20753"/>
    <cellStyle name="40% - Accent5 2 2 3 2 4" xfId="18180"/>
    <cellStyle name="40% - Accent5 2 2 3 2 4 2" xfId="24882"/>
    <cellStyle name="40% - Accent5 2 2 3 2 5" xfId="19560"/>
    <cellStyle name="40% - Accent5 2 2 3 3" xfId="10090"/>
    <cellStyle name="40% - Accent5 2 2 3 3 2" xfId="13033"/>
    <cellStyle name="40% - Accent5 2 2 3 3 2 2" xfId="20755"/>
    <cellStyle name="40% - Accent5 2 2 3 3 3" xfId="20064"/>
    <cellStyle name="40% - Accent5 2 2 3 4" xfId="13030"/>
    <cellStyle name="40% - Accent5 2 2 3 4 2" xfId="20752"/>
    <cellStyle name="40% - Accent5 2 2 3 5" xfId="17708"/>
    <cellStyle name="40% - Accent5 2 2 3 5 2" xfId="24589"/>
    <cellStyle name="40% - Accent5 2 2 3 6" xfId="18542"/>
    <cellStyle name="40% - Accent5 2 2 3 6 2" xfId="25210"/>
    <cellStyle name="40% - Accent5 2 2 3 7" xfId="18742"/>
    <cellStyle name="40% - Accent5 2 2 3 7 2" xfId="25401"/>
    <cellStyle name="40% - Accent5 2 2 3 8" xfId="18956"/>
    <cellStyle name="40% - Accent5 2 2 3 8 2" xfId="25603"/>
    <cellStyle name="40% - Accent5 2 2 3 9" xfId="19191"/>
    <cellStyle name="40% - Accent5 2 2 4" xfId="8654"/>
    <cellStyle name="40% - Accent5 2 2 5" xfId="9477"/>
    <cellStyle name="40% - Accent5 2 2 5 2" xfId="13034"/>
    <cellStyle name="40% - Accent5 2 2 5 2 2" xfId="20756"/>
    <cellStyle name="40% - Accent5 2 2 5 3" xfId="17495"/>
    <cellStyle name="40% - Accent5 2 2 5 3 2" xfId="24435"/>
    <cellStyle name="40% - Accent5 2 2 5 4" xfId="19835"/>
    <cellStyle name="40% - Accent5 2 2 6" xfId="13023"/>
    <cellStyle name="40% - Accent5 2 2 6 2" xfId="20745"/>
    <cellStyle name="40% - Accent5 2 2 7" xfId="16596"/>
    <cellStyle name="40% - Accent5 2 2 7 2" xfId="24306"/>
    <cellStyle name="40% - Accent5 2 2 8" xfId="6271"/>
    <cellStyle name="40% - Accent5 2 3" xfId="2804"/>
    <cellStyle name="40% - Accent5 2 4" xfId="2802"/>
    <cellStyle name="40% - Accent5 2 4 2" xfId="7299"/>
    <cellStyle name="40% - Accent5 2 5" xfId="9515"/>
    <cellStyle name="40% - Accent5 2 6" xfId="6124"/>
    <cellStyle name="40% - Accent5 2_Sheet2" xfId="6126"/>
    <cellStyle name="40% - Accent5 20" xfId="6127"/>
    <cellStyle name="40% - Accent5 21" xfId="6128"/>
    <cellStyle name="40% - Accent5 22" xfId="6129"/>
    <cellStyle name="40% - Accent5 23" xfId="16595"/>
    <cellStyle name="40% - Accent5 24" xfId="17089"/>
    <cellStyle name="40% - Accent5 3" xfId="110"/>
    <cellStyle name="40% - Accent5 3 2" xfId="2682"/>
    <cellStyle name="40% - Accent5 3 2 2" xfId="7300"/>
    <cellStyle name="40% - Accent5 3 3" xfId="2805"/>
    <cellStyle name="40% - Accent5 3 3 2" xfId="8655"/>
    <cellStyle name="40% - Accent5 3 4" xfId="6172"/>
    <cellStyle name="40% - Accent5 3 4 2" xfId="9514"/>
    <cellStyle name="40% - Accent5 3 5" xfId="6275"/>
    <cellStyle name="40% - Accent5 4" xfId="111"/>
    <cellStyle name="40% - Accent5 4 2" xfId="6131"/>
    <cellStyle name="40% - Accent5 4 2 10" xfId="18965"/>
    <cellStyle name="40% - Accent5 4 2 10 2" xfId="25610"/>
    <cellStyle name="40% - Accent5 4 2 11" xfId="19196"/>
    <cellStyle name="40% - Accent5 4 2 2" xfId="7084"/>
    <cellStyle name="40% - Accent5 4 2 2 2" xfId="10092"/>
    <cellStyle name="40% - Accent5 4 2 2 2 2" xfId="13037"/>
    <cellStyle name="40% - Accent5 4 2 2 2 2 2" xfId="20759"/>
    <cellStyle name="40% - Accent5 4 2 2 2 3" xfId="20066"/>
    <cellStyle name="40% - Accent5 4 2 2 3" xfId="13036"/>
    <cellStyle name="40% - Accent5 4 2 2 3 2" xfId="20758"/>
    <cellStyle name="40% - Accent5 4 2 2 4" xfId="17710"/>
    <cellStyle name="40% - Accent5 4 2 2 4 2" xfId="24591"/>
    <cellStyle name="40% - Accent5 4 2 2 5" xfId="19366"/>
    <cellStyle name="40% - Accent5 4 2 3" xfId="9246"/>
    <cellStyle name="40% - Accent5 4 2 3 2" xfId="10444"/>
    <cellStyle name="40% - Accent5 4 2 3 2 2" xfId="13039"/>
    <cellStyle name="40% - Accent5 4 2 3 2 2 2" xfId="20761"/>
    <cellStyle name="40% - Accent5 4 2 3 2 3" xfId="20426"/>
    <cellStyle name="40% - Accent5 4 2 3 3" xfId="13038"/>
    <cellStyle name="40% - Accent5 4 2 3 3 2" xfId="20760"/>
    <cellStyle name="40% - Accent5 4 2 3 4" xfId="18251"/>
    <cellStyle name="40% - Accent5 4 2 3 4 2" xfId="24953"/>
    <cellStyle name="40% - Accent5 4 2 3 5" xfId="19631"/>
    <cellStyle name="40% - Accent5 4 2 4" xfId="9479"/>
    <cellStyle name="40% - Accent5 4 2 4 2" xfId="13040"/>
    <cellStyle name="40% - Accent5 4 2 4 2 2" xfId="20762"/>
    <cellStyle name="40% - Accent5 4 2 4 3" xfId="19837"/>
    <cellStyle name="40% - Accent5 4 2 5" xfId="13035"/>
    <cellStyle name="40% - Accent5 4 2 5 2" xfId="20757"/>
    <cellStyle name="40% - Accent5 4 2 6" xfId="16598"/>
    <cellStyle name="40% - Accent5 4 2 6 2" xfId="24308"/>
    <cellStyle name="40% - Accent5 4 2 7" xfId="17497"/>
    <cellStyle name="40% - Accent5 4 2 7 2" xfId="24437"/>
    <cellStyle name="40% - Accent5 4 2 8" xfId="18547"/>
    <cellStyle name="40% - Accent5 4 2 8 2" xfId="25215"/>
    <cellStyle name="40% - Accent5 4 2 9" xfId="18747"/>
    <cellStyle name="40% - Accent5 4 2 9 2" xfId="25406"/>
    <cellStyle name="40% - Accent5 4 3" xfId="7301"/>
    <cellStyle name="40% - Accent5 4 4" xfId="8656"/>
    <cellStyle name="40% - Accent5 4 5" xfId="9513"/>
    <cellStyle name="40% - Accent5 4 6" xfId="6130"/>
    <cellStyle name="40% - Accent5 5" xfId="6247"/>
    <cellStyle name="40% - Accent5 5 2" xfId="7302"/>
    <cellStyle name="40% - Accent5 5 3" xfId="8653"/>
    <cellStyle name="40% - Accent5 5 4" xfId="9512"/>
    <cellStyle name="40% - Accent5 5 5" xfId="6132"/>
    <cellStyle name="40% - Accent5 6" xfId="6133"/>
    <cellStyle name="40% - Accent5 7" xfId="6134"/>
    <cellStyle name="40% - Accent5 8" xfId="6135"/>
    <cellStyle name="40% - Accent5 9" xfId="6245"/>
    <cellStyle name="40% - Accent6" xfId="2765" builtinId="51" customBuiltin="1"/>
    <cellStyle name="40% - Accent6 10" xfId="6136"/>
    <cellStyle name="40% - Accent6 11" xfId="6137"/>
    <cellStyle name="40% - Accent6 12" xfId="6249"/>
    <cellStyle name="40% - Accent6 13" xfId="6138"/>
    <cellStyle name="40% - Accent6 14" xfId="6139"/>
    <cellStyle name="40% - Accent6 15" xfId="6140"/>
    <cellStyle name="40% - Accent6 16" xfId="6253"/>
    <cellStyle name="40% - Accent6 17" xfId="6141"/>
    <cellStyle name="40% - Accent6 18" xfId="6142"/>
    <cellStyle name="40% - Accent6 19" xfId="6143"/>
    <cellStyle name="40% - Accent6 2" xfId="112"/>
    <cellStyle name="40% - Accent6 2 2" xfId="113"/>
    <cellStyle name="40% - Accent6 2 2 2" xfId="6144"/>
    <cellStyle name="40% - Accent6 2 3" xfId="2683"/>
    <cellStyle name="40% - Accent6 2 3 2" xfId="2806"/>
    <cellStyle name="40% - Accent6 2 3 3" xfId="7303"/>
    <cellStyle name="40% - Accent6 2 4" xfId="9511"/>
    <cellStyle name="40% - Accent6 2 5" xfId="6257"/>
    <cellStyle name="40% - Accent6 20" xfId="6145"/>
    <cellStyle name="40% - Accent6 21" xfId="6146"/>
    <cellStyle name="40% - Accent6 22" xfId="6261"/>
    <cellStyle name="40% - Accent6 23" xfId="16599"/>
    <cellStyle name="40% - Accent6 3" xfId="114"/>
    <cellStyle name="40% - Accent6 3 2" xfId="2684"/>
    <cellStyle name="40% - Accent6 3 2 2" xfId="7304"/>
    <cellStyle name="40% - Accent6 3 3" xfId="2807"/>
    <cellStyle name="40% - Accent6 3 3 2" xfId="8658"/>
    <cellStyle name="40% - Accent6 3 4" xfId="6168"/>
    <cellStyle name="40% - Accent6 3 4 2" xfId="9510"/>
    <cellStyle name="40% - Accent6 3 5" xfId="6147"/>
    <cellStyle name="40% - Accent6 4" xfId="115"/>
    <cellStyle name="40% - Accent6 4 2" xfId="6149"/>
    <cellStyle name="40% - Accent6 4 2 10" xfId="18970"/>
    <cellStyle name="40% - Accent6 4 2 10 2" xfId="25615"/>
    <cellStyle name="40% - Accent6 4 2 11" xfId="19200"/>
    <cellStyle name="40% - Accent6 4 2 2" xfId="7085"/>
    <cellStyle name="40% - Accent6 4 2 2 2" xfId="10093"/>
    <cellStyle name="40% - Accent6 4 2 2 2 2" xfId="13043"/>
    <cellStyle name="40% - Accent6 4 2 2 2 2 2" xfId="20765"/>
    <cellStyle name="40% - Accent6 4 2 2 2 3" xfId="20067"/>
    <cellStyle name="40% - Accent6 4 2 2 3" xfId="13042"/>
    <cellStyle name="40% - Accent6 4 2 2 3 2" xfId="20764"/>
    <cellStyle name="40% - Accent6 4 2 2 4" xfId="17711"/>
    <cellStyle name="40% - Accent6 4 2 2 4 2" xfId="24592"/>
    <cellStyle name="40% - Accent6 4 2 2 5" xfId="19367"/>
    <cellStyle name="40% - Accent6 4 2 3" xfId="9254"/>
    <cellStyle name="40% - Accent6 4 2 3 2" xfId="10451"/>
    <cellStyle name="40% - Accent6 4 2 3 2 2" xfId="13045"/>
    <cellStyle name="40% - Accent6 4 2 3 2 2 2" xfId="20767"/>
    <cellStyle name="40% - Accent6 4 2 3 2 3" xfId="20433"/>
    <cellStyle name="40% - Accent6 4 2 3 3" xfId="13044"/>
    <cellStyle name="40% - Accent6 4 2 3 3 2" xfId="20766"/>
    <cellStyle name="40% - Accent6 4 2 3 4" xfId="18258"/>
    <cellStyle name="40% - Accent6 4 2 3 4 2" xfId="24960"/>
    <cellStyle name="40% - Accent6 4 2 3 5" xfId="19638"/>
    <cellStyle name="40% - Accent6 4 2 4" xfId="9480"/>
    <cellStyle name="40% - Accent6 4 2 4 2" xfId="13046"/>
    <cellStyle name="40% - Accent6 4 2 4 2 2" xfId="20768"/>
    <cellStyle name="40% - Accent6 4 2 4 3" xfId="19838"/>
    <cellStyle name="40% - Accent6 4 2 5" xfId="13041"/>
    <cellStyle name="40% - Accent6 4 2 5 2" xfId="20763"/>
    <cellStyle name="40% - Accent6 4 2 6" xfId="16600"/>
    <cellStyle name="40% - Accent6 4 2 6 2" xfId="24309"/>
    <cellStyle name="40% - Accent6 4 2 7" xfId="17498"/>
    <cellStyle name="40% - Accent6 4 2 7 2" xfId="24438"/>
    <cellStyle name="40% - Accent6 4 2 8" xfId="18551"/>
    <cellStyle name="40% - Accent6 4 2 8 2" xfId="25219"/>
    <cellStyle name="40% - Accent6 4 2 9" xfId="18751"/>
    <cellStyle name="40% - Accent6 4 2 9 2" xfId="25410"/>
    <cellStyle name="40% - Accent6 4 3" xfId="7305"/>
    <cellStyle name="40% - Accent6 4 4" xfId="8659"/>
    <cellStyle name="40% - Accent6 4 5" xfId="9509"/>
    <cellStyle name="40% - Accent6 4 6" xfId="6148"/>
    <cellStyle name="40% - Accent6 5" xfId="6243"/>
    <cellStyle name="40% - Accent6 5 2" xfId="7306"/>
    <cellStyle name="40% - Accent6 5 3" xfId="8657"/>
    <cellStyle name="40% - Accent6 5 4" xfId="9508"/>
    <cellStyle name="40% - Accent6 5 5" xfId="6265"/>
    <cellStyle name="40% - Accent6 6" xfId="6150"/>
    <cellStyle name="40% - Accent6 7" xfId="6151"/>
    <cellStyle name="40% - Accent6 8" xfId="6152"/>
    <cellStyle name="40% - Accent6 9" xfId="6242"/>
    <cellStyle name="60 % - Accent1" xfId="6153"/>
    <cellStyle name="60 % - Accent2" xfId="6154"/>
    <cellStyle name="60 % - Accent3" xfId="6155"/>
    <cellStyle name="60 % - Accent4" xfId="6246"/>
    <cellStyle name="60 % - Accent5" xfId="6156"/>
    <cellStyle name="60 % - Accent6" xfId="6157"/>
    <cellStyle name="60% - Accent1" xfId="2746" builtinId="32" customBuiltin="1"/>
    <cellStyle name="60% - Accent1 10" xfId="6158"/>
    <cellStyle name="60% - Accent1 11" xfId="6250"/>
    <cellStyle name="60% - Accent1 12" xfId="6159"/>
    <cellStyle name="60% - Accent1 13" xfId="6160"/>
    <cellStyle name="60% - Accent1 14" xfId="6161"/>
    <cellStyle name="60% - Accent1 15" xfId="6254"/>
    <cellStyle name="60% - Accent1 16" xfId="6162"/>
    <cellStyle name="60% - Accent1 17" xfId="6163"/>
    <cellStyle name="60% - Accent1 18" xfId="6164"/>
    <cellStyle name="60% - Accent1 19" xfId="6258"/>
    <cellStyle name="60% - Accent1 2" xfId="116"/>
    <cellStyle name="60% - Accent1 2 2" xfId="117"/>
    <cellStyle name="60% - Accent1 2 2 2" xfId="2809"/>
    <cellStyle name="60% - Accent1 2 2 3" xfId="6166"/>
    <cellStyle name="60% - Accent1 2 3" xfId="2685"/>
    <cellStyle name="60% - Accent1 2 3 2" xfId="2810"/>
    <cellStyle name="60% - Accent1 2 3 3" xfId="7307"/>
    <cellStyle name="60% - Accent1 2 4" xfId="2808"/>
    <cellStyle name="60% - Accent1 2 4 2" xfId="9507"/>
    <cellStyle name="60% - Accent1 2 5" xfId="6165"/>
    <cellStyle name="60% - Accent1 20" xfId="6167"/>
    <cellStyle name="60% - Accent1 21" xfId="6262"/>
    <cellStyle name="60% - Accent1 22" xfId="6169"/>
    <cellStyle name="60% - Accent1 23" xfId="16601"/>
    <cellStyle name="60% - Accent1 3" xfId="118"/>
    <cellStyle name="60% - Accent1 3 2" xfId="2686"/>
    <cellStyle name="60% - Accent1 3 2 2" xfId="7308"/>
    <cellStyle name="60% - Accent1 3 3" xfId="8661"/>
    <cellStyle name="60% - Accent1 3 4" xfId="9506"/>
    <cellStyle name="60% - Accent1 3 5" xfId="6170"/>
    <cellStyle name="60% - Accent1 4" xfId="6171"/>
    <cellStyle name="60% - Accent1 4 2" xfId="6173"/>
    <cellStyle name="60% - Accent1 4 3" xfId="7309"/>
    <cellStyle name="60% - Accent1 4 4" xfId="8660"/>
    <cellStyle name="60% - Accent1 4 5" xfId="9505"/>
    <cellStyle name="60% - Accent1 5" xfId="6174"/>
    <cellStyle name="60% - Accent1 6" xfId="6175"/>
    <cellStyle name="60% - Accent1 7" xfId="6177"/>
    <cellStyle name="60% - Accent1 8" xfId="6178"/>
    <cellStyle name="60% - Accent1 9" xfId="6179"/>
    <cellStyle name="60% - Accent2" xfId="2750" builtinId="36" customBuiltin="1"/>
    <cellStyle name="60% - Accent2 10" xfId="6181"/>
    <cellStyle name="60% - Accent2 11" xfId="6182"/>
    <cellStyle name="60% - Accent2 12" xfId="6183"/>
    <cellStyle name="60% - Accent2 13" xfId="6185"/>
    <cellStyle name="60% - Accent2 14" xfId="6186"/>
    <cellStyle name="60% - Accent2 15" xfId="6187"/>
    <cellStyle name="60% - Accent2 16" xfId="6189"/>
    <cellStyle name="60% - Accent2 17" xfId="6190"/>
    <cellStyle name="60% - Accent2 18" xfId="6191"/>
    <cellStyle name="60% - Accent2 19" xfId="6192"/>
    <cellStyle name="60% - Accent2 2" xfId="119"/>
    <cellStyle name="60% - Accent2 2 2" xfId="2687"/>
    <cellStyle name="60% - Accent2 2 2 2" xfId="2812"/>
    <cellStyle name="60% - Accent2 2 2 3" xfId="6195"/>
    <cellStyle name="60% - Accent2 2 3" xfId="2813"/>
    <cellStyle name="60% - Accent2 2 3 2" xfId="7310"/>
    <cellStyle name="60% - Accent2 2 4" xfId="2811"/>
    <cellStyle name="60% - Accent2 2 4 2" xfId="9504"/>
    <cellStyle name="60% - Accent2 2 5" xfId="6194"/>
    <cellStyle name="60% - Accent2 20" xfId="6196"/>
    <cellStyle name="60% - Accent2 21" xfId="6198"/>
    <cellStyle name="60% - Accent2 22" xfId="6199"/>
    <cellStyle name="60% - Accent2 23" xfId="16602"/>
    <cellStyle name="60% - Accent2 3" xfId="120"/>
    <cellStyle name="60% - Accent2 3 2" xfId="2688"/>
    <cellStyle name="60% - Accent2 3 2 2" xfId="7311"/>
    <cellStyle name="60% - Accent2 3 3" xfId="8663"/>
    <cellStyle name="60% - Accent2 3 4" xfId="9503"/>
    <cellStyle name="60% - Accent2 3 5" xfId="6201"/>
    <cellStyle name="60% - Accent2 4" xfId="6202"/>
    <cellStyle name="60% - Accent2 4 2" xfId="6203"/>
    <cellStyle name="60% - Accent2 4 3" xfId="7312"/>
    <cellStyle name="60% - Accent2 4 4" xfId="8662"/>
    <cellStyle name="60% - Accent2 4 5" xfId="9502"/>
    <cellStyle name="60% - Accent2 5" xfId="6205"/>
    <cellStyle name="60% - Accent2 6" xfId="6206"/>
    <cellStyle name="60% - Accent2 7" xfId="6207"/>
    <cellStyle name="60% - Accent2 8" xfId="6209"/>
    <cellStyle name="60% - Accent2 9" xfId="6210"/>
    <cellStyle name="60% - Accent3" xfId="2754" builtinId="40" customBuiltin="1"/>
    <cellStyle name="60% - Accent3 10" xfId="6211"/>
    <cellStyle name="60% - Accent3 11" xfId="6212"/>
    <cellStyle name="60% - Accent3 12" xfId="6214"/>
    <cellStyle name="60% - Accent3 13" xfId="6215"/>
    <cellStyle name="60% - Accent3 14" xfId="6216"/>
    <cellStyle name="60% - Accent3 15" xfId="6217"/>
    <cellStyle name="60% - Accent3 16" xfId="6218"/>
    <cellStyle name="60% - Accent3 17" xfId="6219"/>
    <cellStyle name="60% - Accent3 18" xfId="6220"/>
    <cellStyle name="60% - Accent3 19" xfId="6221"/>
    <cellStyle name="60% - Accent3 2" xfId="121"/>
    <cellStyle name="60% - Accent3 2 2" xfId="122"/>
    <cellStyle name="60% - Accent3 2 2 2" xfId="2815"/>
    <cellStyle name="60% - Accent3 2 2 3" xfId="6223"/>
    <cellStyle name="60% - Accent3 2 3" xfId="2689"/>
    <cellStyle name="60% - Accent3 2 3 2" xfId="2816"/>
    <cellStyle name="60% - Accent3 2 3 3" xfId="7313"/>
    <cellStyle name="60% - Accent3 2 4" xfId="2814"/>
    <cellStyle name="60% - Accent3 2 4 2" xfId="9501"/>
    <cellStyle name="60% - Accent3 2 5" xfId="6222"/>
    <cellStyle name="60% - Accent3 20" xfId="6224"/>
    <cellStyle name="60% - Accent3 21" xfId="6225"/>
    <cellStyle name="60% - Accent3 22" xfId="6226"/>
    <cellStyle name="60% - Accent3 23" xfId="16603"/>
    <cellStyle name="60% - Accent3 3" xfId="123"/>
    <cellStyle name="60% - Accent3 3 2" xfId="2690"/>
    <cellStyle name="60% - Accent3 3 2 2" xfId="7314"/>
    <cellStyle name="60% - Accent3 3 3" xfId="8665"/>
    <cellStyle name="60% - Accent3 3 4" xfId="9500"/>
    <cellStyle name="60% - Accent3 3 5" xfId="6227"/>
    <cellStyle name="60% - Accent3 4" xfId="6228"/>
    <cellStyle name="60% - Accent3 4 2" xfId="6229"/>
    <cellStyle name="60% - Accent3 4 3" xfId="7315"/>
    <cellStyle name="60% - Accent3 4 4" xfId="8664"/>
    <cellStyle name="60% - Accent3 4 5" xfId="9499"/>
    <cellStyle name="60% - Accent3 5" xfId="6230"/>
    <cellStyle name="60% - Accent3 6" xfId="6231"/>
    <cellStyle name="60% - Accent3 7" xfId="6232"/>
    <cellStyle name="60% - Accent3 8" xfId="6233"/>
    <cellStyle name="60% - Accent3 9" xfId="6234"/>
    <cellStyle name="60% - Accent4" xfId="2758" builtinId="44" customBuiltin="1"/>
    <cellStyle name="60% - Accent4 10" xfId="6235"/>
    <cellStyle name="60% - Accent4 11" xfId="6236"/>
    <cellStyle name="60% - Accent4 12" xfId="6237"/>
    <cellStyle name="60% - Accent4 13" xfId="6238"/>
    <cellStyle name="60% - Accent4 14" xfId="6239"/>
    <cellStyle name="60% - Accent4 15" xfId="6240"/>
    <cellStyle name="60% - Accent4 16" xfId="3863"/>
    <cellStyle name="60% - Accent4 17" xfId="3864"/>
    <cellStyle name="60% - Accent4 18" xfId="3865"/>
    <cellStyle name="60% - Accent4 19" xfId="3866"/>
    <cellStyle name="60% - Accent4 2" xfId="124"/>
    <cellStyle name="60% - Accent4 2 2" xfId="125"/>
    <cellStyle name="60% - Accent4 2 2 2" xfId="3868"/>
    <cellStyle name="60% - Accent4 2 3" xfId="2691"/>
    <cellStyle name="60% - Accent4 2 3 2" xfId="2817"/>
    <cellStyle name="60% - Accent4 2 3 3" xfId="7316"/>
    <cellStyle name="60% - Accent4 2 4" xfId="9498"/>
    <cellStyle name="60% - Accent4 2 5" xfId="3867"/>
    <cellStyle name="60% - Accent4 20" xfId="3869"/>
    <cellStyle name="60% - Accent4 21" xfId="3870"/>
    <cellStyle name="60% - Accent4 22" xfId="3871"/>
    <cellStyle name="60% - Accent4 23" xfId="16604"/>
    <cellStyle name="60% - Accent4 3" xfId="126"/>
    <cellStyle name="60% - Accent4 3 2" xfId="2692"/>
    <cellStyle name="60% - Accent4 3 2 2" xfId="7317"/>
    <cellStyle name="60% - Accent4 3 3" xfId="8667"/>
    <cellStyle name="60% - Accent4 3 4" xfId="9497"/>
    <cellStyle name="60% - Accent4 3 5" xfId="3872"/>
    <cellStyle name="60% - Accent4 4" xfId="3873"/>
    <cellStyle name="60% - Accent4 4 2" xfId="3874"/>
    <cellStyle name="60% - Accent4 4 3" xfId="7318"/>
    <cellStyle name="60% - Accent4 4 4" xfId="8666"/>
    <cellStyle name="60% - Accent4 4 5" xfId="9496"/>
    <cellStyle name="60% - Accent4 5" xfId="3875"/>
    <cellStyle name="60% - Accent4 6" xfId="3876"/>
    <cellStyle name="60% - Accent4 7" xfId="3877"/>
    <cellStyle name="60% - Accent4 8" xfId="3878"/>
    <cellStyle name="60% - Accent4 9" xfId="3879"/>
    <cellStyle name="60% - Accent5" xfId="2762" builtinId="48" customBuiltin="1"/>
    <cellStyle name="60% - Accent5 10" xfId="3880"/>
    <cellStyle name="60% - Accent5 11" xfId="3881"/>
    <cellStyle name="60% - Accent5 12" xfId="3882"/>
    <cellStyle name="60% - Accent5 13" xfId="3883"/>
    <cellStyle name="60% - Accent5 14" xfId="3884"/>
    <cellStyle name="60% - Accent5 15" xfId="3885"/>
    <cellStyle name="60% - Accent5 16" xfId="3886"/>
    <cellStyle name="60% - Accent5 17" xfId="3887"/>
    <cellStyle name="60% - Accent5 18" xfId="3888"/>
    <cellStyle name="60% - Accent5 19" xfId="3889"/>
    <cellStyle name="60% - Accent5 2" xfId="127"/>
    <cellStyle name="60% - Accent5 2 2" xfId="128"/>
    <cellStyle name="60% - Accent5 2 2 2" xfId="2819"/>
    <cellStyle name="60% - Accent5 2 2 3" xfId="3891"/>
    <cellStyle name="60% - Accent5 2 3" xfId="2693"/>
    <cellStyle name="60% - Accent5 2 3 2" xfId="2820"/>
    <cellStyle name="60% - Accent5 2 3 3" xfId="7319"/>
    <cellStyle name="60% - Accent5 2 4" xfId="2818"/>
    <cellStyle name="60% - Accent5 2 4 2" xfId="9495"/>
    <cellStyle name="60% - Accent5 2 5" xfId="3890"/>
    <cellStyle name="60% - Accent5 20" xfId="3892"/>
    <cellStyle name="60% - Accent5 21" xfId="3893"/>
    <cellStyle name="60% - Accent5 22" xfId="3894"/>
    <cellStyle name="60% - Accent5 23" xfId="16605"/>
    <cellStyle name="60% - Accent5 3" xfId="129"/>
    <cellStyle name="60% - Accent5 3 2" xfId="2694"/>
    <cellStyle name="60% - Accent5 3 2 2" xfId="7320"/>
    <cellStyle name="60% - Accent5 3 3" xfId="8670"/>
    <cellStyle name="60% - Accent5 3 4" xfId="9494"/>
    <cellStyle name="60% - Accent5 3 5" xfId="3895"/>
    <cellStyle name="60% - Accent5 4" xfId="3896"/>
    <cellStyle name="60% - Accent5 4 2" xfId="3897"/>
    <cellStyle name="60% - Accent5 4 3" xfId="7321"/>
    <cellStyle name="60% - Accent5 4 4" xfId="8669"/>
    <cellStyle name="60% - Accent5 4 5" xfId="9493"/>
    <cellStyle name="60% - Accent5 5" xfId="3898"/>
    <cellStyle name="60% - Accent5 6" xfId="3899"/>
    <cellStyle name="60% - Accent5 7" xfId="3900"/>
    <cellStyle name="60% - Accent5 8" xfId="3901"/>
    <cellStyle name="60% - Accent5 9" xfId="3902"/>
    <cellStyle name="60% - Accent6" xfId="2766" builtinId="52" customBuiltin="1"/>
    <cellStyle name="60% - Accent6 10" xfId="3903"/>
    <cellStyle name="60% - Accent6 11" xfId="3904"/>
    <cellStyle name="60% - Accent6 12" xfId="3905"/>
    <cellStyle name="60% - Accent6 13" xfId="3906"/>
    <cellStyle name="60% - Accent6 14" xfId="3907"/>
    <cellStyle name="60% - Accent6 15" xfId="3908"/>
    <cellStyle name="60% - Accent6 16" xfId="3909"/>
    <cellStyle name="60% - Accent6 17" xfId="3910"/>
    <cellStyle name="60% - Accent6 18" xfId="3911"/>
    <cellStyle name="60% - Accent6 19" xfId="3912"/>
    <cellStyle name="60% - Accent6 2" xfId="130"/>
    <cellStyle name="60% - Accent6 2 2" xfId="131"/>
    <cellStyle name="60% - Accent6 2 2 2" xfId="2822"/>
    <cellStyle name="60% - Accent6 2 2 3" xfId="3914"/>
    <cellStyle name="60% - Accent6 2 3" xfId="2695"/>
    <cellStyle name="60% - Accent6 2 3 2" xfId="2823"/>
    <cellStyle name="60% - Accent6 2 3 3" xfId="7322"/>
    <cellStyle name="60% - Accent6 2 4" xfId="2821"/>
    <cellStyle name="60% - Accent6 2 4 2" xfId="9492"/>
    <cellStyle name="60% - Accent6 2 5" xfId="3913"/>
    <cellStyle name="60% - Accent6 20" xfId="3915"/>
    <cellStyle name="60% - Accent6 21" xfId="3916"/>
    <cellStyle name="60% - Accent6 22" xfId="3917"/>
    <cellStyle name="60% - Accent6 23" xfId="16606"/>
    <cellStyle name="60% - Accent6 3" xfId="132"/>
    <cellStyle name="60% - Accent6 3 2" xfId="2696"/>
    <cellStyle name="60% - Accent6 3 2 2" xfId="7323"/>
    <cellStyle name="60% - Accent6 3 3" xfId="8672"/>
    <cellStyle name="60% - Accent6 3 4" xfId="9491"/>
    <cellStyle name="60% - Accent6 4" xfId="3918"/>
    <cellStyle name="60% - Accent6 4 2" xfId="3919"/>
    <cellStyle name="60% - Accent6 4 3" xfId="7324"/>
    <cellStyle name="60% - Accent6 4 4" xfId="8671"/>
    <cellStyle name="60% - Accent6 4 5" xfId="9490"/>
    <cellStyle name="60% - Accent6 5" xfId="3920"/>
    <cellStyle name="60% - Accent6 6" xfId="3921"/>
    <cellStyle name="60% - Accent6 7" xfId="3922"/>
    <cellStyle name="60% - Accent6 8" xfId="3923"/>
    <cellStyle name="60% - Accent6 9" xfId="3924"/>
    <cellStyle name="Accent1" xfId="2743" builtinId="29" customBuiltin="1"/>
    <cellStyle name="Accent1 - 20%" xfId="1265"/>
    <cellStyle name="Accent1 - 40%" xfId="1266"/>
    <cellStyle name="Accent1 - 60%" xfId="1267"/>
    <cellStyle name="Accent1 10" xfId="1587"/>
    <cellStyle name="Accent1 10 2" xfId="3925"/>
    <cellStyle name="Accent1 100" xfId="3926"/>
    <cellStyle name="Accent1 101" xfId="3927"/>
    <cellStyle name="Accent1 102" xfId="3928"/>
    <cellStyle name="Accent1 103" xfId="3929"/>
    <cellStyle name="Accent1 104" xfId="3930"/>
    <cellStyle name="Accent1 105" xfId="3931"/>
    <cellStyle name="Accent1 106" xfId="3932"/>
    <cellStyle name="Accent1 107" xfId="3933"/>
    <cellStyle name="Accent1 108" xfId="3934"/>
    <cellStyle name="Accent1 109" xfId="3935"/>
    <cellStyle name="Accent1 11" xfId="1594"/>
    <cellStyle name="Accent1 11 2" xfId="3936"/>
    <cellStyle name="Accent1 110" xfId="3937"/>
    <cellStyle name="Accent1 111" xfId="3938"/>
    <cellStyle name="Accent1 112" xfId="3939"/>
    <cellStyle name="Accent1 113" xfId="3940"/>
    <cellStyle name="Accent1 114" xfId="3941"/>
    <cellStyle name="Accent1 115" xfId="3942"/>
    <cellStyle name="Accent1 116" xfId="3943"/>
    <cellStyle name="Accent1 117" xfId="3944"/>
    <cellStyle name="Accent1 118" xfId="3945"/>
    <cellStyle name="Accent1 119" xfId="3946"/>
    <cellStyle name="Accent1 12" xfId="1597"/>
    <cellStyle name="Accent1 12 2" xfId="3947"/>
    <cellStyle name="Accent1 120" xfId="3948"/>
    <cellStyle name="Accent1 121" xfId="3949"/>
    <cellStyle name="Accent1 122" xfId="3950"/>
    <cellStyle name="Accent1 123" xfId="3951"/>
    <cellStyle name="Accent1 124" xfId="3952"/>
    <cellStyle name="Accent1 125" xfId="3953"/>
    <cellStyle name="Accent1 126" xfId="3954"/>
    <cellStyle name="Accent1 127" xfId="3955"/>
    <cellStyle name="Accent1 128" xfId="3956"/>
    <cellStyle name="Accent1 129" xfId="3957"/>
    <cellStyle name="Accent1 13" xfId="1603"/>
    <cellStyle name="Accent1 13 2" xfId="3958"/>
    <cellStyle name="Accent1 130" xfId="3959"/>
    <cellStyle name="Accent1 131" xfId="3960"/>
    <cellStyle name="Accent1 132" xfId="3961"/>
    <cellStyle name="Accent1 133" xfId="3962"/>
    <cellStyle name="Accent1 134" xfId="3963"/>
    <cellStyle name="Accent1 135" xfId="3964"/>
    <cellStyle name="Accent1 136" xfId="3965"/>
    <cellStyle name="Accent1 137" xfId="3966"/>
    <cellStyle name="Accent1 138" xfId="3967"/>
    <cellStyle name="Accent1 139" xfId="3968"/>
    <cellStyle name="Accent1 14" xfId="1605"/>
    <cellStyle name="Accent1 14 2" xfId="3969"/>
    <cellStyle name="Accent1 140" xfId="3970"/>
    <cellStyle name="Accent1 141" xfId="3971"/>
    <cellStyle name="Accent1 142" xfId="3972"/>
    <cellStyle name="Accent1 143" xfId="3973"/>
    <cellStyle name="Accent1 144" xfId="3974"/>
    <cellStyle name="Accent1 145" xfId="3975"/>
    <cellStyle name="Accent1 146" xfId="3976"/>
    <cellStyle name="Accent1 147" xfId="3977"/>
    <cellStyle name="Accent1 148" xfId="3978"/>
    <cellStyle name="Accent1 149" xfId="3979"/>
    <cellStyle name="Accent1 15" xfId="1610"/>
    <cellStyle name="Accent1 15 2" xfId="3980"/>
    <cellStyle name="Accent1 150" xfId="3981"/>
    <cellStyle name="Accent1 151" xfId="3982"/>
    <cellStyle name="Accent1 152" xfId="3983"/>
    <cellStyle name="Accent1 153" xfId="3984"/>
    <cellStyle name="Accent1 154" xfId="3985"/>
    <cellStyle name="Accent1 155" xfId="3986"/>
    <cellStyle name="Accent1 156" xfId="3987"/>
    <cellStyle name="Accent1 157" xfId="3988"/>
    <cellStyle name="Accent1 158" xfId="3989"/>
    <cellStyle name="Accent1 159" xfId="3990"/>
    <cellStyle name="Accent1 16" xfId="1598"/>
    <cellStyle name="Accent1 16 2" xfId="3991"/>
    <cellStyle name="Accent1 160" xfId="3992"/>
    <cellStyle name="Accent1 161" xfId="3993"/>
    <cellStyle name="Accent1 162" xfId="3994"/>
    <cellStyle name="Accent1 163" xfId="3995"/>
    <cellStyle name="Accent1 164" xfId="3996"/>
    <cellStyle name="Accent1 165" xfId="3997"/>
    <cellStyle name="Accent1 166" xfId="3998"/>
    <cellStyle name="Accent1 167" xfId="3999"/>
    <cellStyle name="Accent1 168" xfId="4000"/>
    <cellStyle name="Accent1 169" xfId="4001"/>
    <cellStyle name="Accent1 17" xfId="1509"/>
    <cellStyle name="Accent1 17 2" xfId="4002"/>
    <cellStyle name="Accent1 170" xfId="4003"/>
    <cellStyle name="Accent1 171" xfId="4004"/>
    <cellStyle name="Accent1 172" xfId="4005"/>
    <cellStyle name="Accent1 173" xfId="4006"/>
    <cellStyle name="Accent1 174" xfId="4007"/>
    <cellStyle name="Accent1 175" xfId="4008"/>
    <cellStyle name="Accent1 176" xfId="4009"/>
    <cellStyle name="Accent1 177" xfId="4010"/>
    <cellStyle name="Accent1 178" xfId="4011"/>
    <cellStyle name="Accent1 179" xfId="4012"/>
    <cellStyle name="Accent1 18" xfId="1636"/>
    <cellStyle name="Accent1 18 2" xfId="4013"/>
    <cellStyle name="Accent1 180" xfId="4014"/>
    <cellStyle name="Accent1 181" xfId="4015"/>
    <cellStyle name="Accent1 182" xfId="4016"/>
    <cellStyle name="Accent1 183" xfId="4017"/>
    <cellStyle name="Accent1 184" xfId="4018"/>
    <cellStyle name="Accent1 185" xfId="4019"/>
    <cellStyle name="Accent1 186" xfId="4020"/>
    <cellStyle name="Accent1 187" xfId="4021"/>
    <cellStyle name="Accent1 188" xfId="4022"/>
    <cellStyle name="Accent1 189" xfId="4023"/>
    <cellStyle name="Accent1 19" xfId="1683"/>
    <cellStyle name="Accent1 19 2" xfId="4024"/>
    <cellStyle name="Accent1 190" xfId="4025"/>
    <cellStyle name="Accent1 191" xfId="4026"/>
    <cellStyle name="Accent1 192" xfId="4027"/>
    <cellStyle name="Accent1 193" xfId="4028"/>
    <cellStyle name="Accent1 194" xfId="4029"/>
    <cellStyle name="Accent1 195" xfId="4030"/>
    <cellStyle name="Accent1 196" xfId="4031"/>
    <cellStyle name="Accent1 197" xfId="4032"/>
    <cellStyle name="Accent1 198" xfId="4033"/>
    <cellStyle name="Accent1 199" xfId="4034"/>
    <cellStyle name="Accent1 2" xfId="133"/>
    <cellStyle name="Accent1 2 2" xfId="134"/>
    <cellStyle name="Accent1 2 2 2" xfId="2825"/>
    <cellStyle name="Accent1 2 2 3" xfId="4036"/>
    <cellStyle name="Accent1 2 3" xfId="2826"/>
    <cellStyle name="Accent1 2 3 2" xfId="7325"/>
    <cellStyle name="Accent1 2 4" xfId="2824"/>
    <cellStyle name="Accent1 2 4 2" xfId="9489"/>
    <cellStyle name="Accent1 2 5" xfId="4035"/>
    <cellStyle name="Accent1 20" xfId="1867"/>
    <cellStyle name="Accent1 20 2" xfId="4037"/>
    <cellStyle name="Accent1 200" xfId="4038"/>
    <cellStyle name="Accent1 201" xfId="4039"/>
    <cellStyle name="Accent1 202" xfId="4040"/>
    <cellStyle name="Accent1 203" xfId="4041"/>
    <cellStyle name="Accent1 204" xfId="4042"/>
    <cellStyle name="Accent1 205" xfId="4043"/>
    <cellStyle name="Accent1 206" xfId="4044"/>
    <cellStyle name="Accent1 207" xfId="3559"/>
    <cellStyle name="Accent1 208" xfId="4045"/>
    <cellStyle name="Accent1 209" xfId="4046"/>
    <cellStyle name="Accent1 21" xfId="1720"/>
    <cellStyle name="Accent1 21 2" xfId="4047"/>
    <cellStyle name="Accent1 210" xfId="4048"/>
    <cellStyle name="Accent1 211" xfId="4049"/>
    <cellStyle name="Accent1 212" xfId="4050"/>
    <cellStyle name="Accent1 213" xfId="4051"/>
    <cellStyle name="Accent1 214" xfId="4052"/>
    <cellStyle name="Accent1 215" xfId="4053"/>
    <cellStyle name="Accent1 216" xfId="4054"/>
    <cellStyle name="Accent1 217" xfId="4055"/>
    <cellStyle name="Accent1 218" xfId="4056"/>
    <cellStyle name="Accent1 219" xfId="3576"/>
    <cellStyle name="Accent1 22" xfId="1771"/>
    <cellStyle name="Accent1 22 2" xfId="4057"/>
    <cellStyle name="Accent1 220" xfId="4058"/>
    <cellStyle name="Accent1 221" xfId="4059"/>
    <cellStyle name="Accent1 222" xfId="4060"/>
    <cellStyle name="Accent1 223" xfId="4061"/>
    <cellStyle name="Accent1 224" xfId="4062"/>
    <cellStyle name="Accent1 225" xfId="4063"/>
    <cellStyle name="Accent1 226" xfId="4064"/>
    <cellStyle name="Accent1 227" xfId="3562"/>
    <cellStyle name="Accent1 228" xfId="4065"/>
    <cellStyle name="Accent1 229" xfId="4066"/>
    <cellStyle name="Accent1 23" xfId="1878"/>
    <cellStyle name="Accent1 23 2" xfId="4067"/>
    <cellStyle name="Accent1 230" xfId="3564"/>
    <cellStyle name="Accent1 231" xfId="4068"/>
    <cellStyle name="Accent1 232" xfId="4069"/>
    <cellStyle name="Accent1 233" xfId="4070"/>
    <cellStyle name="Accent1 234" xfId="3561"/>
    <cellStyle name="Accent1 235" xfId="4071"/>
    <cellStyle name="Accent1 236" xfId="4072"/>
    <cellStyle name="Accent1 237" xfId="4073"/>
    <cellStyle name="Accent1 238" xfId="3566"/>
    <cellStyle name="Accent1 239" xfId="4074"/>
    <cellStyle name="Accent1 24" xfId="1921"/>
    <cellStyle name="Accent1 24 2" xfId="4075"/>
    <cellStyle name="Accent1 240" xfId="4076"/>
    <cellStyle name="Accent1 241" xfId="7326"/>
    <cellStyle name="Accent1 242" xfId="17090"/>
    <cellStyle name="Accent1 25" xfId="1923"/>
    <cellStyle name="Accent1 25 2" xfId="3567"/>
    <cellStyle name="Accent1 26" xfId="1924"/>
    <cellStyle name="Accent1 26 2" xfId="4077"/>
    <cellStyle name="Accent1 27" xfId="1925"/>
    <cellStyle name="Accent1 27 2" xfId="4078"/>
    <cellStyle name="Accent1 28" xfId="1926"/>
    <cellStyle name="Accent1 28 2" xfId="4079"/>
    <cellStyle name="Accent1 29" xfId="3568"/>
    <cellStyle name="Accent1 3" xfId="135"/>
    <cellStyle name="Accent1 3 2" xfId="7327"/>
    <cellStyle name="Accent1 3 3" xfId="8674"/>
    <cellStyle name="Accent1 3 4" xfId="9488"/>
    <cellStyle name="Accent1 3 5" xfId="4080"/>
    <cellStyle name="Accent1 30" xfId="4081"/>
    <cellStyle name="Accent1 31" xfId="4082"/>
    <cellStyle name="Accent1 32" xfId="4083"/>
    <cellStyle name="Accent1 33" xfId="4084"/>
    <cellStyle name="Accent1 34" xfId="3569"/>
    <cellStyle name="Accent1 35" xfId="4085"/>
    <cellStyle name="Accent1 36" xfId="4086"/>
    <cellStyle name="Accent1 37" xfId="4087"/>
    <cellStyle name="Accent1 38" xfId="4088"/>
    <cellStyle name="Accent1 39" xfId="4089"/>
    <cellStyle name="Accent1 4" xfId="1206"/>
    <cellStyle name="Accent1 4 2" xfId="7328"/>
    <cellStyle name="Accent1 4 3" xfId="8673"/>
    <cellStyle name="Accent1 4 4" xfId="9487"/>
    <cellStyle name="Accent1 4 5" xfId="4090"/>
    <cellStyle name="Accent1 40" xfId="4091"/>
    <cellStyle name="Accent1 41" xfId="4092"/>
    <cellStyle name="Accent1 42" xfId="4093"/>
    <cellStyle name="Accent1 43" xfId="4094"/>
    <cellStyle name="Accent1 44" xfId="3570"/>
    <cellStyle name="Accent1 45" xfId="4095"/>
    <cellStyle name="Accent1 46" xfId="4099"/>
    <cellStyle name="Accent1 47" xfId="3572"/>
    <cellStyle name="Accent1 48" xfId="4100"/>
    <cellStyle name="Accent1 49" xfId="4101"/>
    <cellStyle name="Accent1 5" xfId="987"/>
    <cellStyle name="Accent1 5 2" xfId="4102"/>
    <cellStyle name="Accent1 50" xfId="4103"/>
    <cellStyle name="Accent1 51" xfId="4104"/>
    <cellStyle name="Accent1 52" xfId="4105"/>
    <cellStyle name="Accent1 53" xfId="4106"/>
    <cellStyle name="Accent1 54" xfId="4107"/>
    <cellStyle name="Accent1 55" xfId="4108"/>
    <cellStyle name="Accent1 56" xfId="4109"/>
    <cellStyle name="Accent1 57" xfId="4110"/>
    <cellStyle name="Accent1 58" xfId="4111"/>
    <cellStyle name="Accent1 59" xfId="4113"/>
    <cellStyle name="Accent1 6" xfId="1573"/>
    <cellStyle name="Accent1 6 2" xfId="4114"/>
    <cellStyle name="Accent1 60" xfId="4115"/>
    <cellStyle name="Accent1 61" xfId="4116"/>
    <cellStyle name="Accent1 62" xfId="4117"/>
    <cellStyle name="Accent1 63" xfId="4118"/>
    <cellStyle name="Accent1 64" xfId="4119"/>
    <cellStyle name="Accent1 65" xfId="4120"/>
    <cellStyle name="Accent1 66" xfId="4121"/>
    <cellStyle name="Accent1 67" xfId="4122"/>
    <cellStyle name="Accent1 68" xfId="4123"/>
    <cellStyle name="Accent1 69" xfId="4124"/>
    <cellStyle name="Accent1 7" xfId="1578"/>
    <cellStyle name="Accent1 7 2" xfId="4128"/>
    <cellStyle name="Accent1 70" xfId="4129"/>
    <cellStyle name="Accent1 71" xfId="4130"/>
    <cellStyle name="Accent1 72" xfId="4131"/>
    <cellStyle name="Accent1 73" xfId="4132"/>
    <cellStyle name="Accent1 74" xfId="4133"/>
    <cellStyle name="Accent1 75" xfId="4134"/>
    <cellStyle name="Accent1 76" xfId="4135"/>
    <cellStyle name="Accent1 77" xfId="4136"/>
    <cellStyle name="Accent1 78" xfId="4137"/>
    <cellStyle name="Accent1 79" xfId="4138"/>
    <cellStyle name="Accent1 8" xfId="1580"/>
    <cellStyle name="Accent1 8 2" xfId="4139"/>
    <cellStyle name="Accent1 80" xfId="4140"/>
    <cellStyle name="Accent1 81" xfId="3573"/>
    <cellStyle name="Accent1 82" xfId="4141"/>
    <cellStyle name="Accent1 83" xfId="4145"/>
    <cellStyle name="Accent1 84" xfId="4146"/>
    <cellStyle name="Accent1 85" xfId="4147"/>
    <cellStyle name="Accent1 86" xfId="4148"/>
    <cellStyle name="Accent1 87" xfId="4149"/>
    <cellStyle name="Accent1 88" xfId="4150"/>
    <cellStyle name="Accent1 89" xfId="3574"/>
    <cellStyle name="Accent1 9" xfId="1584"/>
    <cellStyle name="Accent1 9 2" xfId="4151"/>
    <cellStyle name="Accent1 90" xfId="4152"/>
    <cellStyle name="Accent1 91" xfId="4153"/>
    <cellStyle name="Accent1 92" xfId="3575"/>
    <cellStyle name="Accent1 93" xfId="4154"/>
    <cellStyle name="Accent1 94" xfId="4155"/>
    <cellStyle name="Accent1 95" xfId="4156"/>
    <cellStyle name="Accent1 96" xfId="4157"/>
    <cellStyle name="Accent1 97" xfId="4158"/>
    <cellStyle name="Accent1 98" xfId="4159"/>
    <cellStyle name="Accent1 99" xfId="4160"/>
    <cellStyle name="Accent2" xfId="2747" builtinId="33" customBuiltin="1"/>
    <cellStyle name="Accent2 - 20%" xfId="1268"/>
    <cellStyle name="Accent2 - 40%" xfId="1269"/>
    <cellStyle name="Accent2 - 60%" xfId="1270"/>
    <cellStyle name="Accent2 10" xfId="1574"/>
    <cellStyle name="Accent2 10 2" xfId="4161"/>
    <cellStyle name="Accent2 100" xfId="4162"/>
    <cellStyle name="Accent2 101" xfId="4163"/>
    <cellStyle name="Accent2 102" xfId="4164"/>
    <cellStyle name="Accent2 103" xfId="4165"/>
    <cellStyle name="Accent2 104" xfId="4166"/>
    <cellStyle name="Accent2 105" xfId="4167"/>
    <cellStyle name="Accent2 106" xfId="4168"/>
    <cellStyle name="Accent2 107" xfId="4169"/>
    <cellStyle name="Accent2 108" xfId="4170"/>
    <cellStyle name="Accent2 109" xfId="4171"/>
    <cellStyle name="Accent2 11" xfId="1579"/>
    <cellStyle name="Accent2 11 2" xfId="4172"/>
    <cellStyle name="Accent2 110" xfId="4173"/>
    <cellStyle name="Accent2 111" xfId="4174"/>
    <cellStyle name="Accent2 112" xfId="3560"/>
    <cellStyle name="Accent2 113" xfId="4175"/>
    <cellStyle name="Accent2 114" xfId="4176"/>
    <cellStyle name="Accent2 115" xfId="4177"/>
    <cellStyle name="Accent2 116" xfId="4178"/>
    <cellStyle name="Accent2 117" xfId="4179"/>
    <cellStyle name="Accent2 118" xfId="4180"/>
    <cellStyle name="Accent2 119" xfId="4181"/>
    <cellStyle name="Accent2 12" xfId="1581"/>
    <cellStyle name="Accent2 12 2" xfId="3565"/>
    <cellStyle name="Accent2 120" xfId="4182"/>
    <cellStyle name="Accent2 121" xfId="4183"/>
    <cellStyle name="Accent2 122" xfId="4184"/>
    <cellStyle name="Accent2 123" xfId="4185"/>
    <cellStyle name="Accent2 124" xfId="4186"/>
    <cellStyle name="Accent2 125" xfId="4187"/>
    <cellStyle name="Accent2 126" xfId="4188"/>
    <cellStyle name="Accent2 127" xfId="4189"/>
    <cellStyle name="Accent2 128" xfId="4190"/>
    <cellStyle name="Accent2 129" xfId="4191"/>
    <cellStyle name="Accent2 13" xfId="1585"/>
    <cellStyle name="Accent2 13 2" xfId="4192"/>
    <cellStyle name="Accent2 130" xfId="4193"/>
    <cellStyle name="Accent2 131" xfId="4194"/>
    <cellStyle name="Accent2 132" xfId="4195"/>
    <cellStyle name="Accent2 133" xfId="4196"/>
    <cellStyle name="Accent2 134" xfId="4197"/>
    <cellStyle name="Accent2 135" xfId="4198"/>
    <cellStyle name="Accent2 136" xfId="4199"/>
    <cellStyle name="Accent2 137" xfId="4200"/>
    <cellStyle name="Accent2 138" xfId="4201"/>
    <cellStyle name="Accent2 139" xfId="4202"/>
    <cellStyle name="Accent2 14" xfId="1589"/>
    <cellStyle name="Accent2 14 2" xfId="4203"/>
    <cellStyle name="Accent2 140" xfId="4204"/>
    <cellStyle name="Accent2 141" xfId="4205"/>
    <cellStyle name="Accent2 142" xfId="4206"/>
    <cellStyle name="Accent2 143" xfId="4207"/>
    <cellStyle name="Accent2 144" xfId="4208"/>
    <cellStyle name="Accent2 145" xfId="4209"/>
    <cellStyle name="Accent2 146" xfId="4210"/>
    <cellStyle name="Accent2 147" xfId="4211"/>
    <cellStyle name="Accent2 148" xfId="4212"/>
    <cellStyle name="Accent2 149" xfId="4213"/>
    <cellStyle name="Accent2 15" xfId="1595"/>
    <cellStyle name="Accent2 15 2" xfId="4214"/>
    <cellStyle name="Accent2 150" xfId="4215"/>
    <cellStyle name="Accent2 151" xfId="4216"/>
    <cellStyle name="Accent2 152" xfId="4217"/>
    <cellStyle name="Accent2 153" xfId="4218"/>
    <cellStyle name="Accent2 154" xfId="4219"/>
    <cellStyle name="Accent2 155" xfId="4220"/>
    <cellStyle name="Accent2 156" xfId="4221"/>
    <cellStyle name="Accent2 157" xfId="4222"/>
    <cellStyle name="Accent2 158" xfId="3563"/>
    <cellStyle name="Accent2 159" xfId="4223"/>
    <cellStyle name="Accent2 16" xfId="1144"/>
    <cellStyle name="Accent2 16 2" xfId="4224"/>
    <cellStyle name="Accent2 160" xfId="4225"/>
    <cellStyle name="Accent2 161" xfId="4226"/>
    <cellStyle name="Accent2 162" xfId="4227"/>
    <cellStyle name="Accent2 163" xfId="4228"/>
    <cellStyle name="Accent2 164" xfId="4229"/>
    <cellStyle name="Accent2 165" xfId="4230"/>
    <cellStyle name="Accent2 166" xfId="4231"/>
    <cellStyle name="Accent2 167" xfId="4232"/>
    <cellStyle name="Accent2 168" xfId="4233"/>
    <cellStyle name="Accent2 169" xfId="4234"/>
    <cellStyle name="Accent2 17" xfId="1465"/>
    <cellStyle name="Accent2 17 2" xfId="4235"/>
    <cellStyle name="Accent2 170" xfId="4236"/>
    <cellStyle name="Accent2 171" xfId="4237"/>
    <cellStyle name="Accent2 172" xfId="4238"/>
    <cellStyle name="Accent2 173" xfId="4239"/>
    <cellStyle name="Accent2 174" xfId="4240"/>
    <cellStyle name="Accent2 175" xfId="4241"/>
    <cellStyle name="Accent2 176" xfId="4242"/>
    <cellStyle name="Accent2 177" xfId="4243"/>
    <cellStyle name="Accent2 178" xfId="4244"/>
    <cellStyle name="Accent2 179" xfId="4245"/>
    <cellStyle name="Accent2 18" xfId="1637"/>
    <cellStyle name="Accent2 18 2" xfId="4246"/>
    <cellStyle name="Accent2 180" xfId="4247"/>
    <cellStyle name="Accent2 181" xfId="4248"/>
    <cellStyle name="Accent2 182" xfId="4249"/>
    <cellStyle name="Accent2 183" xfId="4250"/>
    <cellStyle name="Accent2 184" xfId="4251"/>
    <cellStyle name="Accent2 185" xfId="4252"/>
    <cellStyle name="Accent2 186" xfId="4253"/>
    <cellStyle name="Accent2 187" xfId="4254"/>
    <cellStyle name="Accent2 188" xfId="4255"/>
    <cellStyle name="Accent2 189" xfId="4256"/>
    <cellStyle name="Accent2 19" xfId="1682"/>
    <cellStyle name="Accent2 19 2" xfId="4257"/>
    <cellStyle name="Accent2 190" xfId="4258"/>
    <cellStyle name="Accent2 191" xfId="4259"/>
    <cellStyle name="Accent2 192" xfId="4260"/>
    <cellStyle name="Accent2 193" xfId="4261"/>
    <cellStyle name="Accent2 194" xfId="4262"/>
    <cellStyle name="Accent2 195" xfId="4263"/>
    <cellStyle name="Accent2 196" xfId="4264"/>
    <cellStyle name="Accent2 197" xfId="4265"/>
    <cellStyle name="Accent2 198" xfId="4266"/>
    <cellStyle name="Accent2 199" xfId="4267"/>
    <cellStyle name="Accent2 2" xfId="136"/>
    <cellStyle name="Accent2 2 2" xfId="2828"/>
    <cellStyle name="Accent2 2 2 2" xfId="4269"/>
    <cellStyle name="Accent2 2 3" xfId="2829"/>
    <cellStyle name="Accent2 2 3 2" xfId="7329"/>
    <cellStyle name="Accent2 2 4" xfId="2827"/>
    <cellStyle name="Accent2 2 4 2" xfId="9486"/>
    <cellStyle name="Accent2 2 5" xfId="4268"/>
    <cellStyle name="Accent2 20" xfId="1667"/>
    <cellStyle name="Accent2 20 2" xfId="4270"/>
    <cellStyle name="Accent2 200" xfId="4271"/>
    <cellStyle name="Accent2 201" xfId="4272"/>
    <cellStyle name="Accent2 202" xfId="4274"/>
    <cellStyle name="Accent2 203" xfId="4276"/>
    <cellStyle name="Accent2 204" xfId="4277"/>
    <cellStyle name="Accent2 205" xfId="4279"/>
    <cellStyle name="Accent2 206" xfId="4280"/>
    <cellStyle name="Accent2 207" xfId="4281"/>
    <cellStyle name="Accent2 208" xfId="4282"/>
    <cellStyle name="Accent2 209" xfId="4283"/>
    <cellStyle name="Accent2 21" xfId="1719"/>
    <cellStyle name="Accent2 21 2" xfId="4284"/>
    <cellStyle name="Accent2 210" xfId="4285"/>
    <cellStyle name="Accent2 211" xfId="4286"/>
    <cellStyle name="Accent2 212" xfId="4287"/>
    <cellStyle name="Accent2 213" xfId="4288"/>
    <cellStyle name="Accent2 214" xfId="4289"/>
    <cellStyle name="Accent2 215" xfId="4290"/>
    <cellStyle name="Accent2 216" xfId="4291"/>
    <cellStyle name="Accent2 217" xfId="4292"/>
    <cellStyle name="Accent2 218" xfId="6075"/>
    <cellStyle name="Accent2 219" xfId="4293"/>
    <cellStyle name="Accent2 22" xfId="1692"/>
    <cellStyle name="Accent2 22 2" xfId="4294"/>
    <cellStyle name="Accent2 220" xfId="4295"/>
    <cellStyle name="Accent2 221" xfId="4296"/>
    <cellStyle name="Accent2 222" xfId="4297"/>
    <cellStyle name="Accent2 223" xfId="4298"/>
    <cellStyle name="Accent2 224" xfId="4299"/>
    <cellStyle name="Accent2 225" xfId="4300"/>
    <cellStyle name="Accent2 226" xfId="4301"/>
    <cellStyle name="Accent2 227" xfId="4302"/>
    <cellStyle name="Accent2 228" xfId="4303"/>
    <cellStyle name="Accent2 229" xfId="4304"/>
    <cellStyle name="Accent2 23" xfId="1670"/>
    <cellStyle name="Accent2 23 2" xfId="4305"/>
    <cellStyle name="Accent2 230" xfId="4306"/>
    <cellStyle name="Accent2 231" xfId="4307"/>
    <cellStyle name="Accent2 232" xfId="4308"/>
    <cellStyle name="Accent2 233" xfId="4309"/>
    <cellStyle name="Accent2 234" xfId="4310"/>
    <cellStyle name="Accent2 235" xfId="4311"/>
    <cellStyle name="Accent2 236" xfId="4312"/>
    <cellStyle name="Accent2 237" xfId="4313"/>
    <cellStyle name="Accent2 238" xfId="4314"/>
    <cellStyle name="Accent2 239" xfId="4315"/>
    <cellStyle name="Accent2 24" xfId="1648"/>
    <cellStyle name="Accent2 24 2" xfId="4316"/>
    <cellStyle name="Accent2 240" xfId="4317"/>
    <cellStyle name="Accent2 241" xfId="7330"/>
    <cellStyle name="Accent2 242" xfId="17091"/>
    <cellStyle name="Accent2 25" xfId="1822"/>
    <cellStyle name="Accent2 25 2" xfId="4318"/>
    <cellStyle name="Accent2 26" xfId="1658"/>
    <cellStyle name="Accent2 26 2" xfId="4319"/>
    <cellStyle name="Accent2 27" xfId="1649"/>
    <cellStyle name="Accent2 27 2" xfId="4320"/>
    <cellStyle name="Accent2 28" xfId="1922"/>
    <cellStyle name="Accent2 28 2" xfId="4321"/>
    <cellStyle name="Accent2 29" xfId="4322"/>
    <cellStyle name="Accent2 3" xfId="137"/>
    <cellStyle name="Accent2 3 2" xfId="7331"/>
    <cellStyle name="Accent2 3 3" xfId="8732"/>
    <cellStyle name="Accent2 3 4" xfId="9485"/>
    <cellStyle name="Accent2 3 5" xfId="4323"/>
    <cellStyle name="Accent2 30" xfId="4324"/>
    <cellStyle name="Accent2 31" xfId="4325"/>
    <cellStyle name="Accent2 32" xfId="4326"/>
    <cellStyle name="Accent2 33" xfId="4327"/>
    <cellStyle name="Accent2 34" xfId="4328"/>
    <cellStyle name="Accent2 35" xfId="4329"/>
    <cellStyle name="Accent2 36" xfId="4330"/>
    <cellStyle name="Accent2 37" xfId="4331"/>
    <cellStyle name="Accent2 38" xfId="4332"/>
    <cellStyle name="Accent2 39" xfId="4333"/>
    <cellStyle name="Accent2 4" xfId="1025"/>
    <cellStyle name="Accent2 4 2" xfId="7332"/>
    <cellStyle name="Accent2 4 3" xfId="8675"/>
    <cellStyle name="Accent2 4 4" xfId="9484"/>
    <cellStyle name="Accent2 4 5" xfId="4334"/>
    <cellStyle name="Accent2 40" xfId="4335"/>
    <cellStyle name="Accent2 41" xfId="4336"/>
    <cellStyle name="Accent2 42" xfId="4337"/>
    <cellStyle name="Accent2 43" xfId="4338"/>
    <cellStyle name="Accent2 44" xfId="4339"/>
    <cellStyle name="Accent2 45" xfId="4340"/>
    <cellStyle name="Accent2 46" xfId="4341"/>
    <cellStyle name="Accent2 47" xfId="4342"/>
    <cellStyle name="Accent2 48" xfId="4343"/>
    <cellStyle name="Accent2 49" xfId="4344"/>
    <cellStyle name="Accent2 5" xfId="988"/>
    <cellStyle name="Accent2 5 2" xfId="4345"/>
    <cellStyle name="Accent2 50" xfId="4346"/>
    <cellStyle name="Accent2 51" xfId="4347"/>
    <cellStyle name="Accent2 52" xfId="4348"/>
    <cellStyle name="Accent2 53" xfId="4349"/>
    <cellStyle name="Accent2 54" xfId="4350"/>
    <cellStyle name="Accent2 55" xfId="4351"/>
    <cellStyle name="Accent2 56" xfId="4355"/>
    <cellStyle name="Accent2 57" xfId="4356"/>
    <cellStyle name="Accent2 58" xfId="4357"/>
    <cellStyle name="Accent2 59" xfId="4361"/>
    <cellStyle name="Accent2 6" xfId="1177"/>
    <cellStyle name="Accent2 6 2" xfId="4362"/>
    <cellStyle name="Accent2 60" xfId="4363"/>
    <cellStyle name="Accent2 61" xfId="4364"/>
    <cellStyle name="Accent2 62" xfId="4365"/>
    <cellStyle name="Accent2 63" xfId="4366"/>
    <cellStyle name="Accent2 64" xfId="4367"/>
    <cellStyle name="Accent2 65" xfId="4368"/>
    <cellStyle name="Accent2 66" xfId="4369"/>
    <cellStyle name="Accent2 67" xfId="4370"/>
    <cellStyle name="Accent2 68" xfId="4371"/>
    <cellStyle name="Accent2 69" xfId="4372"/>
    <cellStyle name="Accent2 7" xfId="1532"/>
    <cellStyle name="Accent2 7 2" xfId="4373"/>
    <cellStyle name="Accent2 70" xfId="4374"/>
    <cellStyle name="Accent2 71" xfId="4375"/>
    <cellStyle name="Accent2 72" xfId="4376"/>
    <cellStyle name="Accent2 73" xfId="4377"/>
    <cellStyle name="Accent2 74" xfId="4378"/>
    <cellStyle name="Accent2 75" xfId="4379"/>
    <cellStyle name="Accent2 76" xfId="4380"/>
    <cellStyle name="Accent2 77" xfId="4381"/>
    <cellStyle name="Accent2 78" xfId="4382"/>
    <cellStyle name="Accent2 79" xfId="4383"/>
    <cellStyle name="Accent2 8" xfId="970"/>
    <cellStyle name="Accent2 8 2" xfId="4384"/>
    <cellStyle name="Accent2 80" xfId="4385"/>
    <cellStyle name="Accent2 81" xfId="4386"/>
    <cellStyle name="Accent2 82" xfId="4387"/>
    <cellStyle name="Accent2 83" xfId="4388"/>
    <cellStyle name="Accent2 84" xfId="4389"/>
    <cellStyle name="Accent2 85" xfId="4390"/>
    <cellStyle name="Accent2 86" xfId="4391"/>
    <cellStyle name="Accent2 87" xfId="4392"/>
    <cellStyle name="Accent2 88" xfId="4393"/>
    <cellStyle name="Accent2 89" xfId="4394"/>
    <cellStyle name="Accent2 9" xfId="976"/>
    <cellStyle name="Accent2 9 2" xfId="4395"/>
    <cellStyle name="Accent2 90" xfId="4396"/>
    <cellStyle name="Accent2 91" xfId="4397"/>
    <cellStyle name="Accent2 92" xfId="4398"/>
    <cellStyle name="Accent2 93" xfId="4399"/>
    <cellStyle name="Accent2 94" xfId="4400"/>
    <cellStyle name="Accent2 95" xfId="4401"/>
    <cellStyle name="Accent2 96" xfId="4402"/>
    <cellStyle name="Accent2 97" xfId="4403"/>
    <cellStyle name="Accent2 98" xfId="4404"/>
    <cellStyle name="Accent2 99" xfId="4405"/>
    <cellStyle name="Accent3" xfId="2751" builtinId="37" customBuiltin="1"/>
    <cellStyle name="Accent3 - 20%" xfId="1271"/>
    <cellStyle name="Accent3 - 40%" xfId="1272"/>
    <cellStyle name="Accent3 - 60%" xfId="1273"/>
    <cellStyle name="Accent3 10" xfId="1491"/>
    <cellStyle name="Accent3 10 2" xfId="4406"/>
    <cellStyle name="Accent3 100" xfId="4407"/>
    <cellStyle name="Accent3 101" xfId="4408"/>
    <cellStyle name="Accent3 102" xfId="4409"/>
    <cellStyle name="Accent3 103" xfId="4410"/>
    <cellStyle name="Accent3 104" xfId="4411"/>
    <cellStyle name="Accent3 105" xfId="4412"/>
    <cellStyle name="Accent3 106" xfId="4413"/>
    <cellStyle name="Accent3 107" xfId="4414"/>
    <cellStyle name="Accent3 108" xfId="4415"/>
    <cellStyle name="Accent3 109" xfId="4416"/>
    <cellStyle name="Accent3 11" xfId="1432"/>
    <cellStyle name="Accent3 11 2" xfId="4417"/>
    <cellStyle name="Accent3 110" xfId="4418"/>
    <cellStyle name="Accent3 111" xfId="4419"/>
    <cellStyle name="Accent3 112" xfId="4420"/>
    <cellStyle name="Accent3 113" xfId="4421"/>
    <cellStyle name="Accent3 114" xfId="4422"/>
    <cellStyle name="Accent3 115" xfId="4423"/>
    <cellStyle name="Accent3 116" xfId="4424"/>
    <cellStyle name="Accent3 117" xfId="4425"/>
    <cellStyle name="Accent3 118" xfId="4426"/>
    <cellStyle name="Accent3 119" xfId="4427"/>
    <cellStyle name="Accent3 12" xfId="1001"/>
    <cellStyle name="Accent3 12 2" xfId="4428"/>
    <cellStyle name="Accent3 120" xfId="4429"/>
    <cellStyle name="Accent3 121" xfId="4430"/>
    <cellStyle name="Accent3 122" xfId="4431"/>
    <cellStyle name="Accent3 123" xfId="4432"/>
    <cellStyle name="Accent3 124" xfId="4433"/>
    <cellStyle name="Accent3 125" xfId="4434"/>
    <cellStyle name="Accent3 126" xfId="4435"/>
    <cellStyle name="Accent3 127" xfId="4436"/>
    <cellStyle name="Accent3 128" xfId="4437"/>
    <cellStyle name="Accent3 129" xfId="4438"/>
    <cellStyle name="Accent3 13" xfId="1092"/>
    <cellStyle name="Accent3 13 2" xfId="4439"/>
    <cellStyle name="Accent3 130" xfId="4440"/>
    <cellStyle name="Accent3 131" xfId="4441"/>
    <cellStyle name="Accent3 132" xfId="4442"/>
    <cellStyle name="Accent3 133" xfId="4443"/>
    <cellStyle name="Accent3 134" xfId="4444"/>
    <cellStyle name="Accent3 135" xfId="4445"/>
    <cellStyle name="Accent3 136" xfId="4446"/>
    <cellStyle name="Accent3 137" xfId="4447"/>
    <cellStyle name="Accent3 138" xfId="4448"/>
    <cellStyle name="Accent3 139" xfId="4449"/>
    <cellStyle name="Accent3 14" xfId="1439"/>
    <cellStyle name="Accent3 14 2" xfId="4450"/>
    <cellStyle name="Accent3 140" xfId="4451"/>
    <cellStyle name="Accent3 141" xfId="4452"/>
    <cellStyle name="Accent3 142" xfId="4453"/>
    <cellStyle name="Accent3 143" xfId="4454"/>
    <cellStyle name="Accent3 144" xfId="4455"/>
    <cellStyle name="Accent3 145" xfId="4456"/>
    <cellStyle name="Accent3 146" xfId="4457"/>
    <cellStyle name="Accent3 147" xfId="4458"/>
    <cellStyle name="Accent3 148" xfId="4459"/>
    <cellStyle name="Accent3 149" xfId="4460"/>
    <cellStyle name="Accent3 15" xfId="1489"/>
    <cellStyle name="Accent3 15 2" xfId="4461"/>
    <cellStyle name="Accent3 150" xfId="4462"/>
    <cellStyle name="Accent3 151" xfId="4463"/>
    <cellStyle name="Accent3 152" xfId="4464"/>
    <cellStyle name="Accent3 153" xfId="4465"/>
    <cellStyle name="Accent3 154" xfId="4466"/>
    <cellStyle name="Accent3 155" xfId="4467"/>
    <cellStyle name="Accent3 156" xfId="4468"/>
    <cellStyle name="Accent3 157" xfId="4469"/>
    <cellStyle name="Accent3 158" xfId="4470"/>
    <cellStyle name="Accent3 159" xfId="4471"/>
    <cellStyle name="Accent3 16" xfId="1085"/>
    <cellStyle name="Accent3 16 2" xfId="4472"/>
    <cellStyle name="Accent3 160" xfId="4473"/>
    <cellStyle name="Accent3 161" xfId="4474"/>
    <cellStyle name="Accent3 162" xfId="4475"/>
    <cellStyle name="Accent3 163" xfId="4476"/>
    <cellStyle name="Accent3 164" xfId="4477"/>
    <cellStyle name="Accent3 165" xfId="4478"/>
    <cellStyle name="Accent3 166" xfId="4479"/>
    <cellStyle name="Accent3 167" xfId="4480"/>
    <cellStyle name="Accent3 168" xfId="4481"/>
    <cellStyle name="Accent3 169" xfId="4482"/>
    <cellStyle name="Accent3 17" xfId="1416"/>
    <cellStyle name="Accent3 17 2" xfId="4483"/>
    <cellStyle name="Accent3 170" xfId="4484"/>
    <cellStyle name="Accent3 171" xfId="4485"/>
    <cellStyle name="Accent3 172" xfId="4486"/>
    <cellStyle name="Accent3 173" xfId="4487"/>
    <cellStyle name="Accent3 174" xfId="4488"/>
    <cellStyle name="Accent3 175" xfId="4489"/>
    <cellStyle name="Accent3 176" xfId="4490"/>
    <cellStyle name="Accent3 177" xfId="4491"/>
    <cellStyle name="Accent3 178" xfId="4492"/>
    <cellStyle name="Accent3 179" xfId="4493"/>
    <cellStyle name="Accent3 18" xfId="1638"/>
    <cellStyle name="Accent3 18 2" xfId="4494"/>
    <cellStyle name="Accent3 180" xfId="4495"/>
    <cellStyle name="Accent3 181" xfId="4496"/>
    <cellStyle name="Accent3 182" xfId="4497"/>
    <cellStyle name="Accent3 183" xfId="4498"/>
    <cellStyle name="Accent3 184" xfId="4499"/>
    <cellStyle name="Accent3 185" xfId="4500"/>
    <cellStyle name="Accent3 186" xfId="4501"/>
    <cellStyle name="Accent3 187" xfId="4502"/>
    <cellStyle name="Accent3 188" xfId="4503"/>
    <cellStyle name="Accent3 189" xfId="4504"/>
    <cellStyle name="Accent3 19" xfId="1848"/>
    <cellStyle name="Accent3 19 2" xfId="4505"/>
    <cellStyle name="Accent3 190" xfId="4506"/>
    <cellStyle name="Accent3 191" xfId="4507"/>
    <cellStyle name="Accent3 192" xfId="4508"/>
    <cellStyle name="Accent3 193" xfId="4509"/>
    <cellStyle name="Accent3 194" xfId="4510"/>
    <cellStyle name="Accent3 195" xfId="4511"/>
    <cellStyle name="Accent3 196" xfId="4512"/>
    <cellStyle name="Accent3 197" xfId="4513"/>
    <cellStyle name="Accent3 198" xfId="4514"/>
    <cellStyle name="Accent3 199" xfId="4515"/>
    <cellStyle name="Accent3 2" xfId="138"/>
    <cellStyle name="Accent3 2 2" xfId="139"/>
    <cellStyle name="Accent3 2 2 2" xfId="2831"/>
    <cellStyle name="Accent3 2 2 3" xfId="4517"/>
    <cellStyle name="Accent3 2 3" xfId="2832"/>
    <cellStyle name="Accent3 2 3 2" xfId="7333"/>
    <cellStyle name="Accent3 2 4" xfId="2830"/>
    <cellStyle name="Accent3 2 4 2" xfId="9483"/>
    <cellStyle name="Accent3 2 5" xfId="4516"/>
    <cellStyle name="Accent3 20" xfId="1866"/>
    <cellStyle name="Accent3 20 2" xfId="4518"/>
    <cellStyle name="Accent3 200" xfId="4519"/>
    <cellStyle name="Accent3 201" xfId="4520"/>
    <cellStyle name="Accent3 202" xfId="4521"/>
    <cellStyle name="Accent3 203" xfId="4522"/>
    <cellStyle name="Accent3 204" xfId="4523"/>
    <cellStyle name="Accent3 205" xfId="4524"/>
    <cellStyle name="Accent3 206" xfId="4525"/>
    <cellStyle name="Accent3 207" xfId="4526"/>
    <cellStyle name="Accent3 208" xfId="4527"/>
    <cellStyle name="Accent3 209" xfId="4528"/>
    <cellStyle name="Accent3 21" xfId="1716"/>
    <cellStyle name="Accent3 21 2" xfId="4529"/>
    <cellStyle name="Accent3 210" xfId="4530"/>
    <cellStyle name="Accent3 211" xfId="4531"/>
    <cellStyle name="Accent3 212" xfId="4532"/>
    <cellStyle name="Accent3 213" xfId="4533"/>
    <cellStyle name="Accent3 214" xfId="4534"/>
    <cellStyle name="Accent3 215" xfId="4535"/>
    <cellStyle name="Accent3 216" xfId="4536"/>
    <cellStyle name="Accent3 217" xfId="4537"/>
    <cellStyle name="Accent3 218" xfId="4538"/>
    <cellStyle name="Accent3 219" xfId="4539"/>
    <cellStyle name="Accent3 22" xfId="1905"/>
    <cellStyle name="Accent3 22 2" xfId="4540"/>
    <cellStyle name="Accent3 220" xfId="4541"/>
    <cellStyle name="Accent3 221" xfId="4542"/>
    <cellStyle name="Accent3 222" xfId="4543"/>
    <cellStyle name="Accent3 223" xfId="4544"/>
    <cellStyle name="Accent3 224" xfId="4545"/>
    <cellStyle name="Accent3 225" xfId="4546"/>
    <cellStyle name="Accent3 226" xfId="4547"/>
    <cellStyle name="Accent3 227" xfId="4548"/>
    <cellStyle name="Accent3 228" xfId="4549"/>
    <cellStyle name="Accent3 229" xfId="4550"/>
    <cellStyle name="Accent3 23" xfId="1870"/>
    <cellStyle name="Accent3 23 2" xfId="4551"/>
    <cellStyle name="Accent3 230" xfId="4552"/>
    <cellStyle name="Accent3 231" xfId="4553"/>
    <cellStyle name="Accent3 232" xfId="4554"/>
    <cellStyle name="Accent3 233" xfId="4555"/>
    <cellStyle name="Accent3 234" xfId="4556"/>
    <cellStyle name="Accent3 235" xfId="4557"/>
    <cellStyle name="Accent3 236" xfId="4558"/>
    <cellStyle name="Accent3 237" xfId="4559"/>
    <cellStyle name="Accent3 238" xfId="4560"/>
    <cellStyle name="Accent3 239" xfId="4561"/>
    <cellStyle name="Accent3 24" xfId="1893"/>
    <cellStyle name="Accent3 24 2" xfId="4562"/>
    <cellStyle name="Accent3 240" xfId="4563"/>
    <cellStyle name="Accent3 241" xfId="7334"/>
    <cellStyle name="Accent3 242" xfId="17092"/>
    <cellStyle name="Accent3 25" xfId="1861"/>
    <cellStyle name="Accent3 25 2" xfId="4564"/>
    <cellStyle name="Accent3 26" xfId="1686"/>
    <cellStyle name="Accent3 26 2" xfId="4565"/>
    <cellStyle name="Accent3 27" xfId="1688"/>
    <cellStyle name="Accent3 27 2" xfId="4566"/>
    <cellStyle name="Accent3 28" xfId="1906"/>
    <cellStyle name="Accent3 28 2" xfId="4567"/>
    <cellStyle name="Accent3 29" xfId="4568"/>
    <cellStyle name="Accent3 3" xfId="140"/>
    <cellStyle name="Accent3 3 2" xfId="7335"/>
    <cellStyle name="Accent3 3 3" xfId="8677"/>
    <cellStyle name="Accent3 3 4" xfId="9482"/>
    <cellStyle name="Accent3 3 5" xfId="4569"/>
    <cellStyle name="Accent3 30" xfId="4570"/>
    <cellStyle name="Accent3 31" xfId="4571"/>
    <cellStyle name="Accent3 32" xfId="4572"/>
    <cellStyle name="Accent3 33" xfId="4573"/>
    <cellStyle name="Accent3 34" xfId="4574"/>
    <cellStyle name="Accent3 35" xfId="4575"/>
    <cellStyle name="Accent3 36" xfId="4576"/>
    <cellStyle name="Accent3 37" xfId="4577"/>
    <cellStyle name="Accent3 38" xfId="4578"/>
    <cellStyle name="Accent3 39" xfId="4579"/>
    <cellStyle name="Accent3 4" xfId="1153"/>
    <cellStyle name="Accent3 4 2" xfId="7336"/>
    <cellStyle name="Accent3 4 3" xfId="8676"/>
    <cellStyle name="Accent3 4 4" xfId="9481"/>
    <cellStyle name="Accent3 4 5" xfId="4580"/>
    <cellStyle name="Accent3 40" xfId="4581"/>
    <cellStyle name="Accent3 41" xfId="4582"/>
    <cellStyle name="Accent3 42" xfId="4583"/>
    <cellStyle name="Accent3 43" xfId="4584"/>
    <cellStyle name="Accent3 44" xfId="4585"/>
    <cellStyle name="Accent3 45" xfId="4586"/>
    <cellStyle name="Accent3 46" xfId="4587"/>
    <cellStyle name="Accent3 47" xfId="4588"/>
    <cellStyle name="Accent3 48" xfId="4589"/>
    <cellStyle name="Accent3 49" xfId="4590"/>
    <cellStyle name="Accent3 5" xfId="992"/>
    <cellStyle name="Accent3 5 2" xfId="4591"/>
    <cellStyle name="Accent3 50" xfId="4592"/>
    <cellStyle name="Accent3 51" xfId="4593"/>
    <cellStyle name="Accent3 52" xfId="4594"/>
    <cellStyle name="Accent3 53" xfId="4595"/>
    <cellStyle name="Accent3 54" xfId="4596"/>
    <cellStyle name="Accent3 55" xfId="4597"/>
    <cellStyle name="Accent3 56" xfId="4598"/>
    <cellStyle name="Accent3 57" xfId="4599"/>
    <cellStyle name="Accent3 58" xfId="4600"/>
    <cellStyle name="Accent3 59" xfId="4601"/>
    <cellStyle name="Accent3 6" xfId="1524"/>
    <cellStyle name="Accent3 6 2" xfId="4602"/>
    <cellStyle name="Accent3 60" xfId="4603"/>
    <cellStyle name="Accent3 61" xfId="4604"/>
    <cellStyle name="Accent3 62" xfId="4605"/>
    <cellStyle name="Accent3 63" xfId="4606"/>
    <cellStyle name="Accent3 64" xfId="4607"/>
    <cellStyle name="Accent3 65" xfId="4608"/>
    <cellStyle name="Accent3 66" xfId="4609"/>
    <cellStyle name="Accent3 67" xfId="4610"/>
    <cellStyle name="Accent3 68" xfId="4611"/>
    <cellStyle name="Accent3 69" xfId="4612"/>
    <cellStyle name="Accent3 7" xfId="1531"/>
    <cellStyle name="Accent3 7 2" xfId="4613"/>
    <cellStyle name="Accent3 70" xfId="4614"/>
    <cellStyle name="Accent3 71" xfId="4615"/>
    <cellStyle name="Accent3 72" xfId="4616"/>
    <cellStyle name="Accent3 73" xfId="4617"/>
    <cellStyle name="Accent3 74" xfId="4618"/>
    <cellStyle name="Accent3 75" xfId="4619"/>
    <cellStyle name="Accent3 76" xfId="4620"/>
    <cellStyle name="Accent3 77" xfId="4621"/>
    <cellStyle name="Accent3 78" xfId="4622"/>
    <cellStyle name="Accent3 79" xfId="4623"/>
    <cellStyle name="Accent3 8" xfId="1448"/>
    <cellStyle name="Accent3 8 2" xfId="4624"/>
    <cellStyle name="Accent3 80" xfId="4625"/>
    <cellStyle name="Accent3 81" xfId="4626"/>
    <cellStyle name="Accent3 82" xfId="4627"/>
    <cellStyle name="Accent3 83" xfId="4628"/>
    <cellStyle name="Accent3 84" xfId="4629"/>
    <cellStyle name="Accent3 85" xfId="4630"/>
    <cellStyle name="Accent3 86" xfId="4631"/>
    <cellStyle name="Accent3 87" xfId="4632"/>
    <cellStyle name="Accent3 88" xfId="4633"/>
    <cellStyle name="Accent3 89" xfId="4634"/>
    <cellStyle name="Accent3 9" xfId="1457"/>
    <cellStyle name="Accent3 9 2" xfId="4635"/>
    <cellStyle name="Accent3 90" xfId="4636"/>
    <cellStyle name="Accent3 91" xfId="4637"/>
    <cellStyle name="Accent3 92" xfId="4638"/>
    <cellStyle name="Accent3 93" xfId="4639"/>
    <cellStyle name="Accent3 94" xfId="4640"/>
    <cellStyle name="Accent3 95" xfId="4641"/>
    <cellStyle name="Accent3 96" xfId="4642"/>
    <cellStyle name="Accent3 97" xfId="4643"/>
    <cellStyle name="Accent3 98" xfId="4644"/>
    <cellStyle name="Accent3 99" xfId="4645"/>
    <cellStyle name="Accent4" xfId="2755" builtinId="41" customBuiltin="1"/>
    <cellStyle name="Accent4 - 20%" xfId="1274"/>
    <cellStyle name="Accent4 - 40%" xfId="1275"/>
    <cellStyle name="Accent4 - 60%" xfId="1276"/>
    <cellStyle name="Accent4 10" xfId="1028"/>
    <cellStyle name="Accent4 10 2" xfId="4646"/>
    <cellStyle name="Accent4 100" xfId="4647"/>
    <cellStyle name="Accent4 101" xfId="4648"/>
    <cellStyle name="Accent4 102" xfId="4649"/>
    <cellStyle name="Accent4 103" xfId="4650"/>
    <cellStyle name="Accent4 104" xfId="4651"/>
    <cellStyle name="Accent4 105" xfId="4652"/>
    <cellStyle name="Accent4 106" xfId="4653"/>
    <cellStyle name="Accent4 107" xfId="4654"/>
    <cellStyle name="Accent4 108" xfId="4655"/>
    <cellStyle name="Accent4 109" xfId="4656"/>
    <cellStyle name="Accent4 11" xfId="957"/>
    <cellStyle name="Accent4 11 2" xfId="4657"/>
    <cellStyle name="Accent4 110" xfId="4658"/>
    <cellStyle name="Accent4 111" xfId="4659"/>
    <cellStyle name="Accent4 112" xfId="4660"/>
    <cellStyle name="Accent4 113" xfId="4661"/>
    <cellStyle name="Accent4 114" xfId="4662"/>
    <cellStyle name="Accent4 115" xfId="4663"/>
    <cellStyle name="Accent4 116" xfId="4664"/>
    <cellStyle name="Accent4 117" xfId="4665"/>
    <cellStyle name="Accent4 118" xfId="4666"/>
    <cellStyle name="Accent4 119" xfId="4667"/>
    <cellStyle name="Accent4 12" xfId="1557"/>
    <cellStyle name="Accent4 12 2" xfId="4668"/>
    <cellStyle name="Accent4 120" xfId="4669"/>
    <cellStyle name="Accent4 121" xfId="4670"/>
    <cellStyle name="Accent4 122" xfId="4671"/>
    <cellStyle name="Accent4 123" xfId="4672"/>
    <cellStyle name="Accent4 124" xfId="4673"/>
    <cellStyle name="Accent4 125" xfId="4674"/>
    <cellStyle name="Accent4 126" xfId="4675"/>
    <cellStyle name="Accent4 127" xfId="4676"/>
    <cellStyle name="Accent4 128" xfId="4677"/>
    <cellStyle name="Accent4 129" xfId="4678"/>
    <cellStyle name="Accent4 13" xfId="1435"/>
    <cellStyle name="Accent4 13 2" xfId="4679"/>
    <cellStyle name="Accent4 130" xfId="4680"/>
    <cellStyle name="Accent4 131" xfId="4681"/>
    <cellStyle name="Accent4 132" xfId="4682"/>
    <cellStyle name="Accent4 133" xfId="4683"/>
    <cellStyle name="Accent4 134" xfId="4684"/>
    <cellStyle name="Accent4 135" xfId="4685"/>
    <cellStyle name="Accent4 136" xfId="4686"/>
    <cellStyle name="Accent4 137" xfId="4687"/>
    <cellStyle name="Accent4 138" xfId="4688"/>
    <cellStyle name="Accent4 139" xfId="4689"/>
    <cellStyle name="Accent4 14" xfId="946"/>
    <cellStyle name="Accent4 14 2" xfId="4690"/>
    <cellStyle name="Accent4 140" xfId="4691"/>
    <cellStyle name="Accent4 141" xfId="4692"/>
    <cellStyle name="Accent4 142" xfId="4693"/>
    <cellStyle name="Accent4 143" xfId="4694"/>
    <cellStyle name="Accent4 144" xfId="4695"/>
    <cellStyle name="Accent4 145" xfId="4696"/>
    <cellStyle name="Accent4 146" xfId="4697"/>
    <cellStyle name="Accent4 147" xfId="4698"/>
    <cellStyle name="Accent4 148" xfId="4699"/>
    <cellStyle name="Accent4 149" xfId="4700"/>
    <cellStyle name="Accent4 15" xfId="1091"/>
    <cellStyle name="Accent4 15 2" xfId="4701"/>
    <cellStyle name="Accent4 150" xfId="4702"/>
    <cellStyle name="Accent4 151" xfId="4703"/>
    <cellStyle name="Accent4 152" xfId="4704"/>
    <cellStyle name="Accent4 153" xfId="4705"/>
    <cellStyle name="Accent4 154" xfId="4706"/>
    <cellStyle name="Accent4 155" xfId="4707"/>
    <cellStyle name="Accent4 156" xfId="4708"/>
    <cellStyle name="Accent4 157" xfId="4709"/>
    <cellStyle name="Accent4 158" xfId="4710"/>
    <cellStyle name="Accent4 159" xfId="4711"/>
    <cellStyle name="Accent4 16" xfId="1029"/>
    <cellStyle name="Accent4 16 2" xfId="4712"/>
    <cellStyle name="Accent4 160" xfId="4713"/>
    <cellStyle name="Accent4 161" xfId="4714"/>
    <cellStyle name="Accent4 162" xfId="4715"/>
    <cellStyle name="Accent4 163" xfId="4716"/>
    <cellStyle name="Accent4 164" xfId="4717"/>
    <cellStyle name="Accent4 165" xfId="4718"/>
    <cellStyle name="Accent4 166" xfId="4719"/>
    <cellStyle name="Accent4 167" xfId="4720"/>
    <cellStyle name="Accent4 168" xfId="4721"/>
    <cellStyle name="Accent4 169" xfId="4722"/>
    <cellStyle name="Accent4 17" xfId="1496"/>
    <cellStyle name="Accent4 17 2" xfId="4723"/>
    <cellStyle name="Accent4 170" xfId="4724"/>
    <cellStyle name="Accent4 171" xfId="4725"/>
    <cellStyle name="Accent4 172" xfId="4726"/>
    <cellStyle name="Accent4 173" xfId="4727"/>
    <cellStyle name="Accent4 174" xfId="4728"/>
    <cellStyle name="Accent4 175" xfId="4729"/>
    <cellStyle name="Accent4 176" xfId="4730"/>
    <cellStyle name="Accent4 177" xfId="4731"/>
    <cellStyle name="Accent4 178" xfId="4732"/>
    <cellStyle name="Accent4 179" xfId="4733"/>
    <cellStyle name="Accent4 18" xfId="1639"/>
    <cellStyle name="Accent4 18 2" xfId="4734"/>
    <cellStyle name="Accent4 180" xfId="4735"/>
    <cellStyle name="Accent4 181" xfId="4736"/>
    <cellStyle name="Accent4 182" xfId="4737"/>
    <cellStyle name="Accent4 183" xfId="4738"/>
    <cellStyle name="Accent4 184" xfId="4739"/>
    <cellStyle name="Accent4 185" xfId="4740"/>
    <cellStyle name="Accent4 186" xfId="4741"/>
    <cellStyle name="Accent4 187" xfId="4742"/>
    <cellStyle name="Accent4 188" xfId="4743"/>
    <cellStyle name="Accent4 189" xfId="4744"/>
    <cellStyle name="Accent4 19" xfId="1847"/>
    <cellStyle name="Accent4 19 2" xfId="4745"/>
    <cellStyle name="Accent4 190" xfId="4746"/>
    <cellStyle name="Accent4 191" xfId="4747"/>
    <cellStyle name="Accent4 192" xfId="4748"/>
    <cellStyle name="Accent4 193" xfId="4749"/>
    <cellStyle name="Accent4 194" xfId="4750"/>
    <cellStyle name="Accent4 195" xfId="4751"/>
    <cellStyle name="Accent4 196" xfId="4752"/>
    <cellStyle name="Accent4 197" xfId="4753"/>
    <cellStyle name="Accent4 198" xfId="4754"/>
    <cellStyle name="Accent4 199" xfId="6062"/>
    <cellStyle name="Accent4 2" xfId="141"/>
    <cellStyle name="Accent4 2 2" xfId="142"/>
    <cellStyle name="Accent4 2 2 2" xfId="2834"/>
    <cellStyle name="Accent4 2 2 3" xfId="4756"/>
    <cellStyle name="Accent4 2 3" xfId="2835"/>
    <cellStyle name="Accent4 2 3 2" xfId="7337"/>
    <cellStyle name="Accent4 2 4" xfId="2833"/>
    <cellStyle name="Accent4 2 4 2" xfId="9470"/>
    <cellStyle name="Accent4 2 5" xfId="4755"/>
    <cellStyle name="Accent4 20" xfId="1739"/>
    <cellStyle name="Accent4 20 2" xfId="4757"/>
    <cellStyle name="Accent4 200" xfId="4758"/>
    <cellStyle name="Accent4 201" xfId="4759"/>
    <cellStyle name="Accent4 202" xfId="4760"/>
    <cellStyle name="Accent4 203" xfId="4761"/>
    <cellStyle name="Accent4 204" xfId="4762"/>
    <cellStyle name="Accent4 205" xfId="4763"/>
    <cellStyle name="Accent4 206" xfId="4764"/>
    <cellStyle name="Accent4 207" xfId="4765"/>
    <cellStyle name="Accent4 208" xfId="4766"/>
    <cellStyle name="Accent4 209" xfId="4767"/>
    <cellStyle name="Accent4 21" xfId="1718"/>
    <cellStyle name="Accent4 21 2" xfId="4768"/>
    <cellStyle name="Accent4 210" xfId="4769"/>
    <cellStyle name="Accent4 211" xfId="4770"/>
    <cellStyle name="Accent4 212" xfId="4771"/>
    <cellStyle name="Accent4 213" xfId="4772"/>
    <cellStyle name="Accent4 214" xfId="4773"/>
    <cellStyle name="Accent4 215" xfId="4774"/>
    <cellStyle name="Accent4 216" xfId="4775"/>
    <cellStyle name="Accent4 217" xfId="4776"/>
    <cellStyle name="Accent4 218" xfId="4777"/>
    <cellStyle name="Accent4 219" xfId="4778"/>
    <cellStyle name="Accent4 22" xfId="1904"/>
    <cellStyle name="Accent4 22 2" xfId="4779"/>
    <cellStyle name="Accent4 220" xfId="4780"/>
    <cellStyle name="Accent4 221" xfId="4781"/>
    <cellStyle name="Accent4 222" xfId="4782"/>
    <cellStyle name="Accent4 223" xfId="4783"/>
    <cellStyle name="Accent4 224" xfId="4784"/>
    <cellStyle name="Accent4 225" xfId="4785"/>
    <cellStyle name="Accent4 226" xfId="4786"/>
    <cellStyle name="Accent4 227" xfId="4787"/>
    <cellStyle name="Accent4 228" xfId="3557"/>
    <cellStyle name="Accent4 229" xfId="4788"/>
    <cellStyle name="Accent4 23" xfId="1882"/>
    <cellStyle name="Accent4 23 2" xfId="4789"/>
    <cellStyle name="Accent4 230" xfId="4790"/>
    <cellStyle name="Accent4 231" xfId="4791"/>
    <cellStyle name="Accent4 232" xfId="4792"/>
    <cellStyle name="Accent4 233" xfId="4794"/>
    <cellStyle name="Accent4 234" xfId="4796"/>
    <cellStyle name="Accent4 235" xfId="4797"/>
    <cellStyle name="Accent4 236" xfId="4799"/>
    <cellStyle name="Accent4 237" xfId="4800"/>
    <cellStyle name="Accent4 238" xfId="4801"/>
    <cellStyle name="Accent4 239" xfId="4802"/>
    <cellStyle name="Accent4 24" xfId="1916"/>
    <cellStyle name="Accent4 24 2" xfId="4803"/>
    <cellStyle name="Accent4 240" xfId="4804"/>
    <cellStyle name="Accent4 241" xfId="7338"/>
    <cellStyle name="Accent4 242" xfId="17093"/>
    <cellStyle name="Accent4 25" xfId="1808"/>
    <cellStyle name="Accent4 25 2" xfId="4805"/>
    <cellStyle name="Accent4 26" xfId="1744"/>
    <cellStyle name="Accent4 26 2" xfId="4806"/>
    <cellStyle name="Accent4 27" xfId="1900"/>
    <cellStyle name="Accent4 27 2" xfId="4807"/>
    <cellStyle name="Accent4 28" xfId="1659"/>
    <cellStyle name="Accent4 28 2" xfId="4808"/>
    <cellStyle name="Accent4 29" xfId="4809"/>
    <cellStyle name="Accent4 3" xfId="143"/>
    <cellStyle name="Accent4 3 2" xfId="7339"/>
    <cellStyle name="Accent4 3 3" xfId="8679"/>
    <cellStyle name="Accent4 3 4" xfId="9466"/>
    <cellStyle name="Accent4 3 5" xfId="4810"/>
    <cellStyle name="Accent4 30" xfId="4811"/>
    <cellStyle name="Accent4 31" xfId="4812"/>
    <cellStyle name="Accent4 32" xfId="4813"/>
    <cellStyle name="Accent4 33" xfId="4814"/>
    <cellStyle name="Accent4 34" xfId="4815"/>
    <cellStyle name="Accent4 35" xfId="4816"/>
    <cellStyle name="Accent4 36" xfId="4817"/>
    <cellStyle name="Accent4 37" xfId="6076"/>
    <cellStyle name="Accent4 38" xfId="4818"/>
    <cellStyle name="Accent4 39" xfId="4819"/>
    <cellStyle name="Accent4 4" xfId="1152"/>
    <cellStyle name="Accent4 4 2" xfId="7340"/>
    <cellStyle name="Accent4 4 3" xfId="8678"/>
    <cellStyle name="Accent4 4 4" xfId="9464"/>
    <cellStyle name="Accent4 4 5" xfId="4820"/>
    <cellStyle name="Accent4 40" xfId="4821"/>
    <cellStyle name="Accent4 41" xfId="4822"/>
    <cellStyle name="Accent4 42" xfId="4823"/>
    <cellStyle name="Accent4 43" xfId="4824"/>
    <cellStyle name="Accent4 44" xfId="4825"/>
    <cellStyle name="Accent4 45" xfId="4826"/>
    <cellStyle name="Accent4 46" xfId="4827"/>
    <cellStyle name="Accent4 47" xfId="4828"/>
    <cellStyle name="Accent4 48" xfId="4829"/>
    <cellStyle name="Accent4 49" xfId="4830"/>
    <cellStyle name="Accent4 5" xfId="993"/>
    <cellStyle name="Accent4 5 2" xfId="4831"/>
    <cellStyle name="Accent4 50" xfId="4832"/>
    <cellStyle name="Accent4 51" xfId="4833"/>
    <cellStyle name="Accent4 52" xfId="4834"/>
    <cellStyle name="Accent4 53" xfId="4835"/>
    <cellStyle name="Accent4 54" xfId="4836"/>
    <cellStyle name="Accent4 55" xfId="4837"/>
    <cellStyle name="Accent4 56" xfId="4847"/>
    <cellStyle name="Accent4 57" xfId="3571"/>
    <cellStyle name="Accent4 58" xfId="4848"/>
    <cellStyle name="Accent4 59" xfId="4849"/>
    <cellStyle name="Accent4 6" xfId="1559"/>
    <cellStyle name="Accent4 6 2" xfId="4850"/>
    <cellStyle name="Accent4 60" xfId="4851"/>
    <cellStyle name="Accent4 61" xfId="4852"/>
    <cellStyle name="Accent4 62" xfId="4853"/>
    <cellStyle name="Accent4 63" xfId="4855"/>
    <cellStyle name="Accent4 64" xfId="4856"/>
    <cellStyle name="Accent4 65" xfId="4857"/>
    <cellStyle name="Accent4 66" xfId="4858"/>
    <cellStyle name="Accent4 67" xfId="4859"/>
    <cellStyle name="Accent4 68" xfId="4860"/>
    <cellStyle name="Accent4 69" xfId="4861"/>
    <cellStyle name="Accent4 7" xfId="1061"/>
    <cellStyle name="Accent4 7 2" xfId="4862"/>
    <cellStyle name="Accent4 70" xfId="4863"/>
    <cellStyle name="Accent4 71" xfId="4864"/>
    <cellStyle name="Accent4 72" xfId="4865"/>
    <cellStyle name="Accent4 73" xfId="4866"/>
    <cellStyle name="Accent4 74" xfId="4867"/>
    <cellStyle name="Accent4 75" xfId="4868"/>
    <cellStyle name="Accent4 76" xfId="4878"/>
    <cellStyle name="Accent4 77" xfId="4879"/>
    <cellStyle name="Accent4 78" xfId="4880"/>
    <cellStyle name="Accent4 79" xfId="4881"/>
    <cellStyle name="Accent4 8" xfId="1563"/>
    <cellStyle name="Accent4 8 2" xfId="4882"/>
    <cellStyle name="Accent4 80" xfId="4883"/>
    <cellStyle name="Accent4 81" xfId="4884"/>
    <cellStyle name="Accent4 82" xfId="4885"/>
    <cellStyle name="Accent4 83" xfId="4886"/>
    <cellStyle name="Accent4 84" xfId="4887"/>
    <cellStyle name="Accent4 85" xfId="4888"/>
    <cellStyle name="Accent4 86" xfId="4889"/>
    <cellStyle name="Accent4 87" xfId="4893"/>
    <cellStyle name="Accent4 88" xfId="4894"/>
    <cellStyle name="Accent4 89" xfId="4895"/>
    <cellStyle name="Accent4 9" xfId="1497"/>
    <cellStyle name="Accent4 9 2" xfId="4896"/>
    <cellStyle name="Accent4 90" xfId="4897"/>
    <cellStyle name="Accent4 91" xfId="4898"/>
    <cellStyle name="Accent4 92" xfId="4899"/>
    <cellStyle name="Accent4 93" xfId="4900"/>
    <cellStyle name="Accent4 94" xfId="4901"/>
    <cellStyle name="Accent4 95" xfId="4902"/>
    <cellStyle name="Accent4 96" xfId="4903"/>
    <cellStyle name="Accent4 97" xfId="4904"/>
    <cellStyle name="Accent4 98" xfId="4905"/>
    <cellStyle name="Accent4 99" xfId="4906"/>
    <cellStyle name="Accent5" xfId="2759" builtinId="45" customBuiltin="1"/>
    <cellStyle name="Accent5 - 20%" xfId="1277"/>
    <cellStyle name="Accent5 - 40%" xfId="1278"/>
    <cellStyle name="Accent5 - 60%" xfId="1279"/>
    <cellStyle name="Accent5 10" xfId="1503"/>
    <cellStyle name="Accent5 10 2" xfId="4912"/>
    <cellStyle name="Accent5 100" xfId="4916"/>
    <cellStyle name="Accent5 101" xfId="4919"/>
    <cellStyle name="Accent5 102" xfId="4920"/>
    <cellStyle name="Accent5 103" xfId="4921"/>
    <cellStyle name="Accent5 104" xfId="4922"/>
    <cellStyle name="Accent5 105" xfId="4924"/>
    <cellStyle name="Accent5 106" xfId="4928"/>
    <cellStyle name="Accent5 107" xfId="4933"/>
    <cellStyle name="Accent5 108" xfId="4937"/>
    <cellStyle name="Accent5 109" xfId="4941"/>
    <cellStyle name="Accent5 11" xfId="1547"/>
    <cellStyle name="Accent5 11 2" xfId="4947"/>
    <cellStyle name="Accent5 110" xfId="4948"/>
    <cellStyle name="Accent5 111" xfId="4949"/>
    <cellStyle name="Accent5 112" xfId="4950"/>
    <cellStyle name="Accent5 113" xfId="4951"/>
    <cellStyle name="Accent5 114" xfId="4952"/>
    <cellStyle name="Accent5 115" xfId="4957"/>
    <cellStyle name="Accent5 116" xfId="4960"/>
    <cellStyle name="Accent5 117" xfId="4961"/>
    <cellStyle name="Accent5 118" xfId="4962"/>
    <cellStyle name="Accent5 119" xfId="4963"/>
    <cellStyle name="Accent5 12" xfId="1568"/>
    <cellStyle name="Accent5 12 2" xfId="4964"/>
    <cellStyle name="Accent5 120" xfId="4965"/>
    <cellStyle name="Accent5 121" xfId="4966"/>
    <cellStyle name="Accent5 122" xfId="4967"/>
    <cellStyle name="Accent5 123" xfId="4968"/>
    <cellStyle name="Accent5 124" xfId="4969"/>
    <cellStyle name="Accent5 125" xfId="4970"/>
    <cellStyle name="Accent5 126" xfId="4971"/>
    <cellStyle name="Accent5 127" xfId="4972"/>
    <cellStyle name="Accent5 128" xfId="4973"/>
    <cellStyle name="Accent5 129" xfId="4974"/>
    <cellStyle name="Accent5 13" xfId="1096"/>
    <cellStyle name="Accent5 13 2" xfId="4975"/>
    <cellStyle name="Accent5 130" xfId="4976"/>
    <cellStyle name="Accent5 131" xfId="4977"/>
    <cellStyle name="Accent5 132" xfId="4996"/>
    <cellStyle name="Accent5 133" xfId="4997"/>
    <cellStyle name="Accent5 134" xfId="4998"/>
    <cellStyle name="Accent5 135" xfId="5000"/>
    <cellStyle name="Accent5 136" xfId="5001"/>
    <cellStyle name="Accent5 137" xfId="5003"/>
    <cellStyle name="Accent5 138" xfId="5004"/>
    <cellStyle name="Accent5 139" xfId="5027"/>
    <cellStyle name="Accent5 14" xfId="1138"/>
    <cellStyle name="Accent5 14 2" xfId="5028"/>
    <cellStyle name="Accent5 140" xfId="5029"/>
    <cellStyle name="Accent5 141" xfId="5030"/>
    <cellStyle name="Accent5 142" xfId="5031"/>
    <cellStyle name="Accent5 143" xfId="5032"/>
    <cellStyle name="Accent5 144" xfId="5033"/>
    <cellStyle name="Accent5 145" xfId="5034"/>
    <cellStyle name="Accent5 146" xfId="5035"/>
    <cellStyle name="Accent5 147" xfId="5036"/>
    <cellStyle name="Accent5 148" xfId="5037"/>
    <cellStyle name="Accent5 149" xfId="5038"/>
    <cellStyle name="Accent5 15" xfId="1488"/>
    <cellStyle name="Accent5 15 2" xfId="5039"/>
    <cellStyle name="Accent5 150" xfId="5040"/>
    <cellStyle name="Accent5 151" xfId="5041"/>
    <cellStyle name="Accent5 152" xfId="5042"/>
    <cellStyle name="Accent5 153" xfId="5043"/>
    <cellStyle name="Accent5 154" xfId="5044"/>
    <cellStyle name="Accent5 155" xfId="5045"/>
    <cellStyle name="Accent5 156" xfId="5046"/>
    <cellStyle name="Accent5 157" xfId="5047"/>
    <cellStyle name="Accent5 158" xfId="5048"/>
    <cellStyle name="Accent5 159" xfId="5049"/>
    <cellStyle name="Accent5 16" xfId="1521"/>
    <cellStyle name="Accent5 16 2" xfId="5050"/>
    <cellStyle name="Accent5 160" xfId="5051"/>
    <cellStyle name="Accent5 161" xfId="5052"/>
    <cellStyle name="Accent5 162" xfId="5053"/>
    <cellStyle name="Accent5 163" xfId="5054"/>
    <cellStyle name="Accent5 164" xfId="5055"/>
    <cellStyle name="Accent5 165" xfId="5056"/>
    <cellStyle name="Accent5 166" xfId="5057"/>
    <cellStyle name="Accent5 167" xfId="5058"/>
    <cellStyle name="Accent5 168" xfId="5059"/>
    <cellStyle name="Accent5 169" xfId="5060"/>
    <cellStyle name="Accent5 17" xfId="1566"/>
    <cellStyle name="Accent5 17 2" xfId="5061"/>
    <cellStyle name="Accent5 170" xfId="5062"/>
    <cellStyle name="Accent5 171" xfId="5063"/>
    <cellStyle name="Accent5 172" xfId="5064"/>
    <cellStyle name="Accent5 173" xfId="5065"/>
    <cellStyle name="Accent5 174" xfId="5066"/>
    <cellStyle name="Accent5 175" xfId="5067"/>
    <cellStyle name="Accent5 176" xfId="5068"/>
    <cellStyle name="Accent5 177" xfId="5069"/>
    <cellStyle name="Accent5 178" xfId="5070"/>
    <cellStyle name="Accent5 179" xfId="5071"/>
    <cellStyle name="Accent5 18" xfId="1640"/>
    <cellStyle name="Accent5 18 2" xfId="5072"/>
    <cellStyle name="Accent5 180" xfId="5073"/>
    <cellStyle name="Accent5 181" xfId="5074"/>
    <cellStyle name="Accent5 182" xfId="5075"/>
    <cellStyle name="Accent5 183" xfId="5076"/>
    <cellStyle name="Accent5 184" xfId="5077"/>
    <cellStyle name="Accent5 185" xfId="5078"/>
    <cellStyle name="Accent5 186" xfId="5079"/>
    <cellStyle name="Accent5 187" xfId="5080"/>
    <cellStyle name="Accent5 188" xfId="5081"/>
    <cellStyle name="Accent5 189" xfId="5082"/>
    <cellStyle name="Accent5 19" xfId="1681"/>
    <cellStyle name="Accent5 19 2" xfId="5083"/>
    <cellStyle name="Accent5 190" xfId="5084"/>
    <cellStyle name="Accent5 191" xfId="5085"/>
    <cellStyle name="Accent5 192" xfId="5086"/>
    <cellStyle name="Accent5 193" xfId="5087"/>
    <cellStyle name="Accent5 194" xfId="5088"/>
    <cellStyle name="Accent5 195" xfId="5089"/>
    <cellStyle name="Accent5 196" xfId="5090"/>
    <cellStyle name="Accent5 197" xfId="5091"/>
    <cellStyle name="Accent5 198" xfId="5092"/>
    <cellStyle name="Accent5 199" xfId="5093"/>
    <cellStyle name="Accent5 2" xfId="144"/>
    <cellStyle name="Accent5 2 2" xfId="145"/>
    <cellStyle name="Accent5 2 2 2" xfId="2836"/>
    <cellStyle name="Accent5 2 3" xfId="7341"/>
    <cellStyle name="Accent5 2 4" xfId="9711"/>
    <cellStyle name="Accent5 2 5" xfId="5094"/>
    <cellStyle name="Accent5 20" xfId="1833"/>
    <cellStyle name="Accent5 20 2" xfId="5095"/>
    <cellStyle name="Accent5 200" xfId="5096"/>
    <cellStyle name="Accent5 201" xfId="5097"/>
    <cellStyle name="Accent5 202" xfId="5098"/>
    <cellStyle name="Accent5 203" xfId="5099"/>
    <cellStyle name="Accent5 204" xfId="5100"/>
    <cellStyle name="Accent5 205" xfId="5101"/>
    <cellStyle name="Accent5 206" xfId="5102"/>
    <cellStyle name="Accent5 207" xfId="5103"/>
    <cellStyle name="Accent5 208" xfId="5104"/>
    <cellStyle name="Accent5 209" xfId="5105"/>
    <cellStyle name="Accent5 21" xfId="1715"/>
    <cellStyle name="Accent5 21 2" xfId="5106"/>
    <cellStyle name="Accent5 210" xfId="5107"/>
    <cellStyle name="Accent5 211" xfId="5108"/>
    <cellStyle name="Accent5 212" xfId="5109"/>
    <cellStyle name="Accent5 213" xfId="5110"/>
    <cellStyle name="Accent5 214" xfId="5111"/>
    <cellStyle name="Accent5 215" xfId="5112"/>
    <cellStyle name="Accent5 216" xfId="5113"/>
    <cellStyle name="Accent5 217" xfId="5114"/>
    <cellStyle name="Accent5 218" xfId="5115"/>
    <cellStyle name="Accent5 219" xfId="5116"/>
    <cellStyle name="Accent5 22" xfId="1839"/>
    <cellStyle name="Accent5 22 2" xfId="5117"/>
    <cellStyle name="Accent5 220" xfId="5118"/>
    <cellStyle name="Accent5 221" xfId="5119"/>
    <cellStyle name="Accent5 222" xfId="5120"/>
    <cellStyle name="Accent5 223" xfId="5121"/>
    <cellStyle name="Accent5 224" xfId="5122"/>
    <cellStyle name="Accent5 225" xfId="5123"/>
    <cellStyle name="Accent5 226" xfId="5124"/>
    <cellStyle name="Accent5 227" xfId="5125"/>
    <cellStyle name="Accent5 228" xfId="5126"/>
    <cellStyle name="Accent5 229" xfId="5127"/>
    <cellStyle name="Accent5 23" xfId="1732"/>
    <cellStyle name="Accent5 23 2" xfId="5128"/>
    <cellStyle name="Accent5 230" xfId="5129"/>
    <cellStyle name="Accent5 231" xfId="5130"/>
    <cellStyle name="Accent5 232" xfId="5131"/>
    <cellStyle name="Accent5 233" xfId="5132"/>
    <cellStyle name="Accent5 234" xfId="5133"/>
    <cellStyle name="Accent5 235" xfId="5134"/>
    <cellStyle name="Accent5 236" xfId="5135"/>
    <cellStyle name="Accent5 237" xfId="5136"/>
    <cellStyle name="Accent5 238" xfId="5137"/>
    <cellStyle name="Accent5 239" xfId="5138"/>
    <cellStyle name="Accent5 24" xfId="1915"/>
    <cellStyle name="Accent5 24 2" xfId="5139"/>
    <cellStyle name="Accent5 240" xfId="5140"/>
    <cellStyle name="Accent5 241" xfId="7342"/>
    <cellStyle name="Accent5 242" xfId="17094"/>
    <cellStyle name="Accent5 25" xfId="1632"/>
    <cellStyle name="Accent5 25 2" xfId="5141"/>
    <cellStyle name="Accent5 26" xfId="1845"/>
    <cellStyle name="Accent5 26 2" xfId="5142"/>
    <cellStyle name="Accent5 27" xfId="1892"/>
    <cellStyle name="Accent5 27 2" xfId="5143"/>
    <cellStyle name="Accent5 28" xfId="1684"/>
    <cellStyle name="Accent5 28 2" xfId="5144"/>
    <cellStyle name="Accent5 29" xfId="5145"/>
    <cellStyle name="Accent5 3" xfId="146"/>
    <cellStyle name="Accent5 3 2" xfId="7343"/>
    <cellStyle name="Accent5 3 3" xfId="8681"/>
    <cellStyle name="Accent5 3 4" xfId="9712"/>
    <cellStyle name="Accent5 3 5" xfId="5146"/>
    <cellStyle name="Accent5 30" xfId="5147"/>
    <cellStyle name="Accent5 31" xfId="5148"/>
    <cellStyle name="Accent5 32" xfId="5149"/>
    <cellStyle name="Accent5 33" xfId="5150"/>
    <cellStyle name="Accent5 34" xfId="5151"/>
    <cellStyle name="Accent5 35" xfId="5152"/>
    <cellStyle name="Accent5 36" xfId="5153"/>
    <cellStyle name="Accent5 37" xfId="5154"/>
    <cellStyle name="Accent5 38" xfId="5155"/>
    <cellStyle name="Accent5 39" xfId="5156"/>
    <cellStyle name="Accent5 4" xfId="1024"/>
    <cellStyle name="Accent5 4 2" xfId="7344"/>
    <cellStyle name="Accent5 4 3" xfId="8680"/>
    <cellStyle name="Accent5 4 4" xfId="9720"/>
    <cellStyle name="Accent5 4 5" xfId="5157"/>
    <cellStyle name="Accent5 40" xfId="5158"/>
    <cellStyle name="Accent5 41" xfId="5159"/>
    <cellStyle name="Accent5 42" xfId="5160"/>
    <cellStyle name="Accent5 43" xfId="5161"/>
    <cellStyle name="Accent5 44" xfId="5162"/>
    <cellStyle name="Accent5 45" xfId="5163"/>
    <cellStyle name="Accent5 46" xfId="5164"/>
    <cellStyle name="Accent5 47" xfId="5165"/>
    <cellStyle name="Accent5 48" xfId="5166"/>
    <cellStyle name="Accent5 49" xfId="5167"/>
    <cellStyle name="Accent5 5" xfId="1426"/>
    <cellStyle name="Accent5 5 2" xfId="5168"/>
    <cellStyle name="Accent5 50" xfId="5169"/>
    <cellStyle name="Accent5 51" xfId="5170"/>
    <cellStyle name="Accent5 52" xfId="5171"/>
    <cellStyle name="Accent5 53" xfId="5172"/>
    <cellStyle name="Accent5 54" xfId="5173"/>
    <cellStyle name="Accent5 55" xfId="5174"/>
    <cellStyle name="Accent5 56" xfId="5175"/>
    <cellStyle name="Accent5 57" xfId="5176"/>
    <cellStyle name="Accent5 58" xfId="5177"/>
    <cellStyle name="Accent5 59" xfId="5178"/>
    <cellStyle name="Accent5 6" xfId="1558"/>
    <cellStyle name="Accent5 6 2" xfId="5179"/>
    <cellStyle name="Accent5 60" xfId="5180"/>
    <cellStyle name="Accent5 61" xfId="5181"/>
    <cellStyle name="Accent5 62" xfId="5182"/>
    <cellStyle name="Accent5 63" xfId="5183"/>
    <cellStyle name="Accent5 64" xfId="5184"/>
    <cellStyle name="Accent5 65" xfId="5185"/>
    <cellStyle name="Accent5 66" xfId="5186"/>
    <cellStyle name="Accent5 67" xfId="5187"/>
    <cellStyle name="Accent5 68" xfId="5188"/>
    <cellStyle name="Accent5 69" xfId="5189"/>
    <cellStyle name="Accent5 7" xfId="1469"/>
    <cellStyle name="Accent5 7 2" xfId="5190"/>
    <cellStyle name="Accent5 70" xfId="5191"/>
    <cellStyle name="Accent5 71" xfId="5192"/>
    <cellStyle name="Accent5 72" xfId="5193"/>
    <cellStyle name="Accent5 73" xfId="5194"/>
    <cellStyle name="Accent5 74" xfId="5195"/>
    <cellStyle name="Accent5 75" xfId="5196"/>
    <cellStyle name="Accent5 76" xfId="5197"/>
    <cellStyle name="Accent5 77" xfId="5198"/>
    <cellStyle name="Accent5 78" xfId="5199"/>
    <cellStyle name="Accent5 79" xfId="5200"/>
    <cellStyle name="Accent5 8" xfId="1500"/>
    <cellStyle name="Accent5 8 2" xfId="5201"/>
    <cellStyle name="Accent5 80" xfId="5202"/>
    <cellStyle name="Accent5 81" xfId="5203"/>
    <cellStyle name="Accent5 82" xfId="5204"/>
    <cellStyle name="Accent5 83" xfId="5205"/>
    <cellStyle name="Accent5 84" xfId="5206"/>
    <cellStyle name="Accent5 85" xfId="5207"/>
    <cellStyle name="Accent5 86" xfId="5208"/>
    <cellStyle name="Accent5 87" xfId="5209"/>
    <cellStyle name="Accent5 88" xfId="5210"/>
    <cellStyle name="Accent5 89" xfId="5211"/>
    <cellStyle name="Accent5 9" xfId="956"/>
    <cellStyle name="Accent5 9 2" xfId="5212"/>
    <cellStyle name="Accent5 90" xfId="5213"/>
    <cellStyle name="Accent5 91" xfId="5214"/>
    <cellStyle name="Accent5 92" xfId="5215"/>
    <cellStyle name="Accent5 93" xfId="5216"/>
    <cellStyle name="Accent5 94" xfId="5217"/>
    <cellStyle name="Accent5 95" xfId="5218"/>
    <cellStyle name="Accent5 96" xfId="5219"/>
    <cellStyle name="Accent5 97" xfId="5220"/>
    <cellStyle name="Accent5 98" xfId="5221"/>
    <cellStyle name="Accent5 99" xfId="5222"/>
    <cellStyle name="Accent6" xfId="2763" builtinId="49" customBuiltin="1"/>
    <cellStyle name="Accent6 - 20%" xfId="1280"/>
    <cellStyle name="Accent6 - 40%" xfId="1281"/>
    <cellStyle name="Accent6 - 60%" xfId="1282"/>
    <cellStyle name="Accent6 10" xfId="1445"/>
    <cellStyle name="Accent6 10 2" xfId="5223"/>
    <cellStyle name="Accent6 100" xfId="5224"/>
    <cellStyle name="Accent6 101" xfId="5225"/>
    <cellStyle name="Accent6 102" xfId="5226"/>
    <cellStyle name="Accent6 103" xfId="5227"/>
    <cellStyle name="Accent6 104" xfId="5228"/>
    <cellStyle name="Accent6 105" xfId="5229"/>
    <cellStyle name="Accent6 106" xfId="5230"/>
    <cellStyle name="Accent6 107" xfId="5231"/>
    <cellStyle name="Accent6 108" xfId="5232"/>
    <cellStyle name="Accent6 109" xfId="5233"/>
    <cellStyle name="Accent6 11" xfId="1034"/>
    <cellStyle name="Accent6 11 2" xfId="5234"/>
    <cellStyle name="Accent6 110" xfId="5235"/>
    <cellStyle name="Accent6 111" xfId="5236"/>
    <cellStyle name="Accent6 112" xfId="5237"/>
    <cellStyle name="Accent6 113" xfId="5238"/>
    <cellStyle name="Accent6 114" xfId="5239"/>
    <cellStyle name="Accent6 115" xfId="5240"/>
    <cellStyle name="Accent6 116" xfId="5241"/>
    <cellStyle name="Accent6 117" xfId="5242"/>
    <cellStyle name="Accent6 118" xfId="5243"/>
    <cellStyle name="Accent6 119" xfId="5244"/>
    <cellStyle name="Accent6 12" xfId="1193"/>
    <cellStyle name="Accent6 12 2" xfId="5245"/>
    <cellStyle name="Accent6 120" xfId="5246"/>
    <cellStyle name="Accent6 121" xfId="5247"/>
    <cellStyle name="Accent6 122" xfId="5248"/>
    <cellStyle name="Accent6 123" xfId="5249"/>
    <cellStyle name="Accent6 124" xfId="5250"/>
    <cellStyle name="Accent6 125" xfId="5251"/>
    <cellStyle name="Accent6 126" xfId="5252"/>
    <cellStyle name="Accent6 127" xfId="5253"/>
    <cellStyle name="Accent6 128" xfId="5254"/>
    <cellStyle name="Accent6 129" xfId="5255"/>
    <cellStyle name="Accent6 13" xfId="945"/>
    <cellStyle name="Accent6 13 2" xfId="5256"/>
    <cellStyle name="Accent6 130" xfId="5257"/>
    <cellStyle name="Accent6 131" xfId="5258"/>
    <cellStyle name="Accent6 132" xfId="5259"/>
    <cellStyle name="Accent6 133" xfId="5260"/>
    <cellStyle name="Accent6 134" xfId="5261"/>
    <cellStyle name="Accent6 135" xfId="5262"/>
    <cellStyle name="Accent6 136" xfId="5263"/>
    <cellStyle name="Accent6 137" xfId="5264"/>
    <cellStyle name="Accent6 138" xfId="5265"/>
    <cellStyle name="Accent6 139" xfId="5266"/>
    <cellStyle name="Accent6 14" xfId="1008"/>
    <cellStyle name="Accent6 14 2" xfId="5267"/>
    <cellStyle name="Accent6 140" xfId="5268"/>
    <cellStyle name="Accent6 141" xfId="5269"/>
    <cellStyle name="Accent6 142" xfId="5270"/>
    <cellStyle name="Accent6 143" xfId="5271"/>
    <cellStyle name="Accent6 144" xfId="5272"/>
    <cellStyle name="Accent6 145" xfId="5273"/>
    <cellStyle name="Accent6 146" xfId="5274"/>
    <cellStyle name="Accent6 147" xfId="5275"/>
    <cellStyle name="Accent6 148" xfId="5276"/>
    <cellStyle name="Accent6 149" xfId="5277"/>
    <cellStyle name="Accent6 15" xfId="1447"/>
    <cellStyle name="Accent6 15 2" xfId="5278"/>
    <cellStyle name="Accent6 150" xfId="5279"/>
    <cellStyle name="Accent6 151" xfId="5280"/>
    <cellStyle name="Accent6 152" xfId="5281"/>
    <cellStyle name="Accent6 153" xfId="5282"/>
    <cellStyle name="Accent6 154" xfId="5283"/>
    <cellStyle name="Accent6 155" xfId="5284"/>
    <cellStyle name="Accent6 156" xfId="5285"/>
    <cellStyle name="Accent6 157" xfId="5286"/>
    <cellStyle name="Accent6 158" xfId="5287"/>
    <cellStyle name="Accent6 159" xfId="5288"/>
    <cellStyle name="Accent6 16" xfId="941"/>
    <cellStyle name="Accent6 16 2" xfId="5289"/>
    <cellStyle name="Accent6 160" xfId="5290"/>
    <cellStyle name="Accent6 161" xfId="5291"/>
    <cellStyle name="Accent6 162" xfId="5292"/>
    <cellStyle name="Accent6 163" xfId="5293"/>
    <cellStyle name="Accent6 164" xfId="5294"/>
    <cellStyle name="Accent6 165" xfId="5295"/>
    <cellStyle name="Accent6 166" xfId="5296"/>
    <cellStyle name="Accent6 167" xfId="5297"/>
    <cellStyle name="Accent6 168" xfId="5298"/>
    <cellStyle name="Accent6 169" xfId="5299"/>
    <cellStyle name="Accent6 17" xfId="1514"/>
    <cellStyle name="Accent6 17 2" xfId="5300"/>
    <cellStyle name="Accent6 170" xfId="5301"/>
    <cellStyle name="Accent6 171" xfId="3558"/>
    <cellStyle name="Accent6 172" xfId="5302"/>
    <cellStyle name="Accent6 173" xfId="5303"/>
    <cellStyle name="Accent6 174" xfId="5304"/>
    <cellStyle name="Accent6 175" xfId="5305"/>
    <cellStyle name="Accent6 176" xfId="5306"/>
    <cellStyle name="Accent6 177" xfId="5307"/>
    <cellStyle name="Accent6 178" xfId="5308"/>
    <cellStyle name="Accent6 179" xfId="5309"/>
    <cellStyle name="Accent6 18" xfId="1641"/>
    <cellStyle name="Accent6 18 2" xfId="5310"/>
    <cellStyle name="Accent6 180" xfId="5311"/>
    <cellStyle name="Accent6 181" xfId="5312"/>
    <cellStyle name="Accent6 182" xfId="5313"/>
    <cellStyle name="Accent6 183" xfId="5314"/>
    <cellStyle name="Accent6 184" xfId="5315"/>
    <cellStyle name="Accent6 185" xfId="5316"/>
    <cellStyle name="Accent6 186" xfId="5317"/>
    <cellStyle name="Accent6 187" xfId="5318"/>
    <cellStyle name="Accent6 188" xfId="5319"/>
    <cellStyle name="Accent6 189" xfId="5320"/>
    <cellStyle name="Accent6 19" xfId="1846"/>
    <cellStyle name="Accent6 19 2" xfId="5321"/>
    <cellStyle name="Accent6 190" xfId="5322"/>
    <cellStyle name="Accent6 191" xfId="5323"/>
    <cellStyle name="Accent6 192" xfId="5324"/>
    <cellStyle name="Accent6 193" xfId="5325"/>
    <cellStyle name="Accent6 194" xfId="5326"/>
    <cellStyle name="Accent6 195" xfId="5327"/>
    <cellStyle name="Accent6 196" xfId="5328"/>
    <cellStyle name="Accent6 197" xfId="5329"/>
    <cellStyle name="Accent6 198" xfId="5330"/>
    <cellStyle name="Accent6 199" xfId="5331"/>
    <cellStyle name="Accent6 2" xfId="147"/>
    <cellStyle name="Accent6 2 2" xfId="148"/>
    <cellStyle name="Accent6 2 2 2" xfId="2838"/>
    <cellStyle name="Accent6 2 2 3" xfId="5333"/>
    <cellStyle name="Accent6 2 3" xfId="2839"/>
    <cellStyle name="Accent6 2 3 2" xfId="7345"/>
    <cellStyle name="Accent6 2 4" xfId="2837"/>
    <cellStyle name="Accent6 2 4 2" xfId="9721"/>
    <cellStyle name="Accent6 2 5" xfId="5332"/>
    <cellStyle name="Accent6 20" xfId="1834"/>
    <cellStyle name="Accent6 20 2" xfId="5334"/>
    <cellStyle name="Accent6 200" xfId="5335"/>
    <cellStyle name="Accent6 201" xfId="5336"/>
    <cellStyle name="Accent6 202" xfId="5337"/>
    <cellStyle name="Accent6 203" xfId="5339"/>
    <cellStyle name="Accent6 204" xfId="5340"/>
    <cellStyle name="Accent6 205" xfId="5341"/>
    <cellStyle name="Accent6 206" xfId="5342"/>
    <cellStyle name="Accent6 207" xfId="5343"/>
    <cellStyle name="Accent6 208" xfId="5344"/>
    <cellStyle name="Accent6 209" xfId="5345"/>
    <cellStyle name="Accent6 21" xfId="1758"/>
    <cellStyle name="Accent6 21 2" xfId="5346"/>
    <cellStyle name="Accent6 210" xfId="5347"/>
    <cellStyle name="Accent6 211" xfId="5348"/>
    <cellStyle name="Accent6 212" xfId="5349"/>
    <cellStyle name="Accent6 213" xfId="5350"/>
    <cellStyle name="Accent6 214" xfId="5351"/>
    <cellStyle name="Accent6 215" xfId="5352"/>
    <cellStyle name="Accent6 216" xfId="5353"/>
    <cellStyle name="Accent6 217" xfId="5354"/>
    <cellStyle name="Accent6 218" xfId="5355"/>
    <cellStyle name="Accent6 219" xfId="5356"/>
    <cellStyle name="Accent6 22" xfId="1903"/>
    <cellStyle name="Accent6 22 2" xfId="5357"/>
    <cellStyle name="Accent6 220" xfId="5358"/>
    <cellStyle name="Accent6 221" xfId="5362"/>
    <cellStyle name="Accent6 222" xfId="5363"/>
    <cellStyle name="Accent6 223" xfId="5364"/>
    <cellStyle name="Accent6 224" xfId="5365"/>
    <cellStyle name="Accent6 225" xfId="5367"/>
    <cellStyle name="Accent6 226" xfId="5368"/>
    <cellStyle name="Accent6 227" xfId="5369"/>
    <cellStyle name="Accent6 228" xfId="5371"/>
    <cellStyle name="Accent6 229" xfId="5372"/>
    <cellStyle name="Accent6 23" xfId="1657"/>
    <cellStyle name="Accent6 23 2" xfId="5373"/>
    <cellStyle name="Accent6 230" xfId="5375"/>
    <cellStyle name="Accent6 231" xfId="5376"/>
    <cellStyle name="Accent6 232" xfId="5377"/>
    <cellStyle name="Accent6 233" xfId="5378"/>
    <cellStyle name="Accent6 234" xfId="5379"/>
    <cellStyle name="Accent6 235" xfId="5380"/>
    <cellStyle name="Accent6 236" xfId="5381"/>
    <cellStyle name="Accent6 237" xfId="5382"/>
    <cellStyle name="Accent6 238" xfId="5383"/>
    <cellStyle name="Accent6 239" xfId="5384"/>
    <cellStyle name="Accent6 24" xfId="1826"/>
    <cellStyle name="Accent6 24 2" xfId="5385"/>
    <cellStyle name="Accent6 240" xfId="5386"/>
    <cellStyle name="Accent6 241" xfId="7346"/>
    <cellStyle name="Accent6 242" xfId="17095"/>
    <cellStyle name="Accent6 25" xfId="1809"/>
    <cellStyle name="Accent6 25 2" xfId="5387"/>
    <cellStyle name="Accent6 26" xfId="1651"/>
    <cellStyle name="Accent6 26 2" xfId="5388"/>
    <cellStyle name="Accent6 27" xfId="1919"/>
    <cellStyle name="Accent6 27 2" xfId="5389"/>
    <cellStyle name="Accent6 28" xfId="1838"/>
    <cellStyle name="Accent6 28 2" xfId="5390"/>
    <cellStyle name="Accent6 29" xfId="5391"/>
    <cellStyle name="Accent6 3" xfId="149"/>
    <cellStyle name="Accent6 3 2" xfId="7347"/>
    <cellStyle name="Accent6 3 3" xfId="8683"/>
    <cellStyle name="Accent6 3 4" xfId="9722"/>
    <cellStyle name="Accent6 3 5" xfId="5392"/>
    <cellStyle name="Accent6 30" xfId="5393"/>
    <cellStyle name="Accent6 31" xfId="5394"/>
    <cellStyle name="Accent6 32" xfId="5395"/>
    <cellStyle name="Accent6 33" xfId="5396"/>
    <cellStyle name="Accent6 34" xfId="5397"/>
    <cellStyle name="Accent6 35" xfId="5398"/>
    <cellStyle name="Accent6 36" xfId="5399"/>
    <cellStyle name="Accent6 37" xfId="5400"/>
    <cellStyle name="Accent6 38" xfId="5401"/>
    <cellStyle name="Accent6 39" xfId="5402"/>
    <cellStyle name="Accent6 4" xfId="1151"/>
    <cellStyle name="Accent6 4 2" xfId="7348"/>
    <cellStyle name="Accent6 4 3" xfId="8682"/>
    <cellStyle name="Accent6 4 4" xfId="9723"/>
    <cellStyle name="Accent6 4 5" xfId="5403"/>
    <cellStyle name="Accent6 40" xfId="5404"/>
    <cellStyle name="Accent6 41" xfId="5405"/>
    <cellStyle name="Accent6 42" xfId="5406"/>
    <cellStyle name="Accent6 43" xfId="5407"/>
    <cellStyle name="Accent6 44" xfId="5408"/>
    <cellStyle name="Accent6 45" xfId="5409"/>
    <cellStyle name="Accent6 46" xfId="5410"/>
    <cellStyle name="Accent6 47" xfId="5411"/>
    <cellStyle name="Accent6 48" xfId="5412"/>
    <cellStyle name="Accent6 49" xfId="5413"/>
    <cellStyle name="Accent6 5" xfId="996"/>
    <cellStyle name="Accent6 5 2" xfId="5414"/>
    <cellStyle name="Accent6 50" xfId="5415"/>
    <cellStyle name="Accent6 51" xfId="5416"/>
    <cellStyle name="Accent6 52" xfId="5417"/>
    <cellStyle name="Accent6 53" xfId="5418"/>
    <cellStyle name="Accent6 54" xfId="5419"/>
    <cellStyle name="Accent6 55" xfId="5420"/>
    <cellStyle name="Accent6 56" xfId="5421"/>
    <cellStyle name="Accent6 57" xfId="5422"/>
    <cellStyle name="Accent6 58" xfId="5423"/>
    <cellStyle name="Accent6 59" xfId="5424"/>
    <cellStyle name="Accent6 6" xfId="1003"/>
    <cellStyle name="Accent6 6 2" xfId="5428"/>
    <cellStyle name="Accent6 60" xfId="5429"/>
    <cellStyle name="Accent6 61" xfId="5430"/>
    <cellStyle name="Accent6 62" xfId="5431"/>
    <cellStyle name="Accent6 63" xfId="5432"/>
    <cellStyle name="Accent6 64" xfId="5433"/>
    <cellStyle name="Accent6 65" xfId="5434"/>
    <cellStyle name="Accent6 66" xfId="5435"/>
    <cellStyle name="Accent6 67" xfId="5436"/>
    <cellStyle name="Accent6 68" xfId="5437"/>
    <cellStyle name="Accent6 69" xfId="5438"/>
    <cellStyle name="Accent6 7" xfId="952"/>
    <cellStyle name="Accent6 7 2" xfId="5439"/>
    <cellStyle name="Accent6 70" xfId="5440"/>
    <cellStyle name="Accent6 71" xfId="5441"/>
    <cellStyle name="Accent6 72" xfId="5442"/>
    <cellStyle name="Accent6 73" xfId="5443"/>
    <cellStyle name="Accent6 74" xfId="5444"/>
    <cellStyle name="Accent6 75" xfId="5445"/>
    <cellStyle name="Accent6 76" xfId="5446"/>
    <cellStyle name="Accent6 77" xfId="5447"/>
    <cellStyle name="Accent6 78" xfId="5448"/>
    <cellStyle name="Accent6 79" xfId="5449"/>
    <cellStyle name="Accent6 8" xfId="1067"/>
    <cellStyle name="Accent6 8 2" xfId="5450"/>
    <cellStyle name="Accent6 80" xfId="5451"/>
    <cellStyle name="Accent6 81" xfId="5452"/>
    <cellStyle name="Accent6 82" xfId="5453"/>
    <cellStyle name="Accent6 83" xfId="5454"/>
    <cellStyle name="Accent6 84" xfId="5455"/>
    <cellStyle name="Accent6 85" xfId="5456"/>
    <cellStyle name="Accent6 86" xfId="5457"/>
    <cellStyle name="Accent6 87" xfId="5458"/>
    <cellStyle name="Accent6 88" xfId="5459"/>
    <cellStyle name="Accent6 89" xfId="5460"/>
    <cellStyle name="Accent6 9" xfId="1561"/>
    <cellStyle name="Accent6 9 2" xfId="5461"/>
    <cellStyle name="Accent6 90" xfId="5462"/>
    <cellStyle name="Accent6 91" xfId="5463"/>
    <cellStyle name="Accent6 92" xfId="5464"/>
    <cellStyle name="Accent6 93" xfId="5465"/>
    <cellStyle name="Accent6 94" xfId="5466"/>
    <cellStyle name="Accent6 95" xfId="5467"/>
    <cellStyle name="Accent6 96" xfId="5468"/>
    <cellStyle name="Accent6 97" xfId="5469"/>
    <cellStyle name="Accent6 98" xfId="5470"/>
    <cellStyle name="Accent6 99" xfId="5471"/>
    <cellStyle name="Actual Date" xfId="150"/>
    <cellStyle name="Actual Date 2" xfId="5473"/>
    <cellStyle name="Actual Date 3" xfId="7349"/>
    <cellStyle name="Actual Date 4" xfId="5472"/>
    <cellStyle name="Alternate Rows" xfId="151"/>
    <cellStyle name="Alternate Yellow" xfId="152"/>
    <cellStyle name="Alternate Yellow 2" xfId="153"/>
    <cellStyle name="Alternate Yellow 2 2" xfId="1068"/>
    <cellStyle name="Alternate Yellow 3" xfId="958"/>
    <cellStyle name="Avertissement" xfId="5474"/>
    <cellStyle name="Bad" xfId="2733" builtinId="27" customBuiltin="1"/>
    <cellStyle name="Bad 10" xfId="5475"/>
    <cellStyle name="Bad 11" xfId="5476"/>
    <cellStyle name="Bad 12" xfId="5477"/>
    <cellStyle name="Bad 13" xfId="5478"/>
    <cellStyle name="Bad 14" xfId="5479"/>
    <cellStyle name="Bad 15" xfId="5480"/>
    <cellStyle name="Bad 16" xfId="5481"/>
    <cellStyle name="Bad 17" xfId="5482"/>
    <cellStyle name="Bad 18" xfId="5483"/>
    <cellStyle name="Bad 19" xfId="5484"/>
    <cellStyle name="Bad 2" xfId="154"/>
    <cellStyle name="Bad 2 2" xfId="2840"/>
    <cellStyle name="Bad 2 3" xfId="7350"/>
    <cellStyle name="Bad 2 4" xfId="9724"/>
    <cellStyle name="Bad 2 5" xfId="5485"/>
    <cellStyle name="Bad 20" xfId="5486"/>
    <cellStyle name="Bad 21" xfId="5487"/>
    <cellStyle name="Bad 22" xfId="5488"/>
    <cellStyle name="Bad 23" xfId="8744"/>
    <cellStyle name="Bad 24" xfId="16607"/>
    <cellStyle name="Bad 3" xfId="155"/>
    <cellStyle name="Bad 3 2" xfId="7351"/>
    <cellStyle name="Bad 3 3" xfId="8685"/>
    <cellStyle name="Bad 3 4" xfId="9725"/>
    <cellStyle name="Bad 3 5" xfId="5489"/>
    <cellStyle name="Bad 4" xfId="5490"/>
    <cellStyle name="Bad 4 2" xfId="5491"/>
    <cellStyle name="Bad 4 3" xfId="7352"/>
    <cellStyle name="Bad 4 4" xfId="8684"/>
    <cellStyle name="Bad 4 5" xfId="9726"/>
    <cellStyle name="Bad 5" xfId="6070"/>
    <cellStyle name="Bad 6" xfId="5492"/>
    <cellStyle name="Bad 7" xfId="5493"/>
    <cellStyle name="Bad 8" xfId="5494"/>
    <cellStyle name="Bad 9" xfId="5495"/>
    <cellStyle name="Band 2" xfId="156"/>
    <cellStyle name="Banner" xfId="7353"/>
    <cellStyle name="Blue Font" xfId="157"/>
    <cellStyle name="BOLD" xfId="5496"/>
    <cellStyle name="Bold Red" xfId="158"/>
    <cellStyle name="Border" xfId="1283"/>
    <cellStyle name="Calc" xfId="159"/>
    <cellStyle name="calc 0dp" xfId="7354"/>
    <cellStyle name="calc 0dp 2" xfId="7355"/>
    <cellStyle name="calc 0dp 2 2" xfId="7356"/>
    <cellStyle name="calc 0dp 2 2 2" xfId="17169"/>
    <cellStyle name="calc 0dp 2 3" xfId="17168"/>
    <cellStyle name="calc 0dp 3" xfId="7357"/>
    <cellStyle name="calc 0dp 3 2" xfId="17170"/>
    <cellStyle name="calc 0dp 4" xfId="17167"/>
    <cellStyle name="Calc 10" xfId="17504"/>
    <cellStyle name="Calc 11" xfId="18490"/>
    <cellStyle name="Calc 12" xfId="18681"/>
    <cellStyle name="Calc 13" xfId="18683"/>
    <cellStyle name="Calc 14" xfId="18688"/>
    <cellStyle name="Calc 15" xfId="18880"/>
    <cellStyle name="Calc 16" xfId="19122"/>
    <cellStyle name="Calc 17" xfId="19130"/>
    <cellStyle name="Calc 18" xfId="19111"/>
    <cellStyle name="Calc 19" xfId="18938"/>
    <cellStyle name="Calc 2" xfId="160"/>
    <cellStyle name="Calc 2 2" xfId="1069"/>
    <cellStyle name="Calc 20" xfId="18961"/>
    <cellStyle name="Calc 21" xfId="18957"/>
    <cellStyle name="Calc 22" xfId="19131"/>
    <cellStyle name="Calc 23" xfId="18980"/>
    <cellStyle name="Calc 24" xfId="18946"/>
    <cellStyle name="Calc 25" xfId="19133"/>
    <cellStyle name="Calc 26" xfId="20616"/>
    <cellStyle name="Calc 3" xfId="161"/>
    <cellStyle name="Calc 3 2" xfId="1070"/>
    <cellStyle name="Calc 4" xfId="162"/>
    <cellStyle name="Calc 4 2" xfId="163"/>
    <cellStyle name="Calc 5" xfId="17505"/>
    <cellStyle name="Calc 6" xfId="18443"/>
    <cellStyle name="Calc 7" xfId="18447"/>
    <cellStyle name="Calc 8" xfId="17237"/>
    <cellStyle name="Calc 9" xfId="18446"/>
    <cellStyle name="Calcul" xfId="5497"/>
    <cellStyle name="Calculation" xfId="2737" builtinId="22" customBuiltin="1"/>
    <cellStyle name="Calculation 10" xfId="5498"/>
    <cellStyle name="Calculation 11" xfId="5499"/>
    <cellStyle name="Calculation 12" xfId="5500"/>
    <cellStyle name="Calculation 13" xfId="5501"/>
    <cellStyle name="Calculation 14" xfId="5502"/>
    <cellStyle name="Calculation 15" xfId="5503"/>
    <cellStyle name="Calculation 16" xfId="5504"/>
    <cellStyle name="Calculation 17" xfId="5505"/>
    <cellStyle name="Calculation 18" xfId="5506"/>
    <cellStyle name="Calculation 19" xfId="5507"/>
    <cellStyle name="Calculation 2" xfId="164"/>
    <cellStyle name="Calculation 2 10" xfId="5508"/>
    <cellStyle name="Calculation 2 2" xfId="165"/>
    <cellStyle name="Calculation 2 2 2" xfId="1960"/>
    <cellStyle name="Calculation 2 2 2 2" xfId="2954"/>
    <cellStyle name="Calculation 2 2 3" xfId="2157"/>
    <cellStyle name="Calculation 2 2 3 2" xfId="2955"/>
    <cellStyle name="Calculation 2 2 4" xfId="2574"/>
    <cellStyle name="Calculation 2 2 5" xfId="2842"/>
    <cellStyle name="Calculation 2 2 6" xfId="5509"/>
    <cellStyle name="Calculation 2 3" xfId="1420"/>
    <cellStyle name="Calculation 2 3 2" xfId="2311"/>
    <cellStyle name="Calculation 2 3 2 2" xfId="2956"/>
    <cellStyle name="Calculation 2 3 3" xfId="2462"/>
    <cellStyle name="Calculation 2 3 4" xfId="7358"/>
    <cellStyle name="Calculation 2 4" xfId="1112"/>
    <cellStyle name="Calculation 2 4 2" xfId="2256"/>
    <cellStyle name="Calculation 2 4 2 2" xfId="2957"/>
    <cellStyle name="Calculation 2 4 3" xfId="1938"/>
    <cellStyle name="Calculation 2 4 4" xfId="9727"/>
    <cellStyle name="Calculation 2 5" xfId="1617"/>
    <cellStyle name="Calculation 2 5 2" xfId="2448"/>
    <cellStyle name="Calculation 2 5 2 2" xfId="2958"/>
    <cellStyle name="Calculation 2 5 3" xfId="2569"/>
    <cellStyle name="Calculation 2 6" xfId="1859"/>
    <cellStyle name="Calculation 2 6 2" xfId="2959"/>
    <cellStyle name="Calculation 2 7" xfId="1873"/>
    <cellStyle name="Calculation 2 7 2" xfId="2960"/>
    <cellStyle name="Calculation 2 8" xfId="1908"/>
    <cellStyle name="Calculation 2 8 2" xfId="2961"/>
    <cellStyle name="Calculation 2 9" xfId="2841"/>
    <cellStyle name="Calculation 20" xfId="5510"/>
    <cellStyle name="Calculation 21" xfId="5511"/>
    <cellStyle name="Calculation 22" xfId="5512"/>
    <cellStyle name="Calculation 23" xfId="16608"/>
    <cellStyle name="Calculation 3" xfId="166"/>
    <cellStyle name="Calculation 3 2" xfId="1961"/>
    <cellStyle name="Calculation 3 2 2" xfId="2962"/>
    <cellStyle name="Calculation 3 2 3" xfId="7359"/>
    <cellStyle name="Calculation 3 3" xfId="2156"/>
    <cellStyle name="Calculation 3 3 2" xfId="2963"/>
    <cellStyle name="Calculation 3 3 3" xfId="8687"/>
    <cellStyle name="Calculation 3 4" xfId="2575"/>
    <cellStyle name="Calculation 3 4 2" xfId="9728"/>
    <cellStyle name="Calculation 3 5" xfId="5513"/>
    <cellStyle name="Calculation 4" xfId="5514"/>
    <cellStyle name="Calculation 4 2" xfId="5515"/>
    <cellStyle name="Calculation 4 3" xfId="7360"/>
    <cellStyle name="Calculation 4 4" xfId="8686"/>
    <cellStyle name="Calculation 4 5" xfId="9729"/>
    <cellStyle name="Calculation 5" xfId="5516"/>
    <cellStyle name="Calculation 6" xfId="5517"/>
    <cellStyle name="Calculation 7" xfId="5518"/>
    <cellStyle name="Calculation 8" xfId="5519"/>
    <cellStyle name="Calculation 9" xfId="5520"/>
    <cellStyle name="Cellule liée" xfId="5521"/>
    <cellStyle name="Check" xfId="167"/>
    <cellStyle name="Check 2" xfId="1962"/>
    <cellStyle name="Check Cell" xfId="2739" builtinId="23" customBuiltin="1"/>
    <cellStyle name="Check Cell 10" xfId="5522"/>
    <cellStyle name="Check Cell 11" xfId="5523"/>
    <cellStyle name="Check Cell 12" xfId="5524"/>
    <cellStyle name="Check Cell 13" xfId="5525"/>
    <cellStyle name="Check Cell 14" xfId="5526"/>
    <cellStyle name="Check Cell 15" xfId="5527"/>
    <cellStyle name="Check Cell 16" xfId="5528"/>
    <cellStyle name="Check Cell 17" xfId="6068"/>
    <cellStyle name="Check Cell 18" xfId="5529"/>
    <cellStyle name="Check Cell 19" xfId="5530"/>
    <cellStyle name="Check Cell 2" xfId="168"/>
    <cellStyle name="Check Cell 2 2" xfId="169"/>
    <cellStyle name="Check Cell 2 2 2" xfId="2843"/>
    <cellStyle name="Check Cell 2 3" xfId="7361"/>
    <cellStyle name="Check Cell 2 4" xfId="9730"/>
    <cellStyle name="Check Cell 2 5" xfId="5531"/>
    <cellStyle name="Check Cell 20" xfId="5532"/>
    <cellStyle name="Check Cell 21" xfId="5533"/>
    <cellStyle name="Check Cell 22" xfId="5534"/>
    <cellStyle name="Check Cell 23" xfId="16609"/>
    <cellStyle name="Check Cell 3" xfId="170"/>
    <cellStyle name="Check Cell 3 2" xfId="7362"/>
    <cellStyle name="Check Cell 3 3" xfId="8689"/>
    <cellStyle name="Check Cell 3 4" xfId="9731"/>
    <cellStyle name="Check Cell 3 5" xfId="6073"/>
    <cellStyle name="Check Cell 4" xfId="5535"/>
    <cellStyle name="Check Cell 4 2" xfId="5536"/>
    <cellStyle name="Check Cell 4 3" xfId="7363"/>
    <cellStyle name="Check Cell 4 4" xfId="8688"/>
    <cellStyle name="Check Cell 4 5" xfId="9732"/>
    <cellStyle name="Check Cell 5" xfId="5537"/>
    <cellStyle name="Check Cell 6" xfId="5538"/>
    <cellStyle name="Check Cell 7" xfId="5539"/>
    <cellStyle name="Check Cell 8" xfId="5540"/>
    <cellStyle name="Check Cell 9" xfId="5541"/>
    <cellStyle name="Column Heading" xfId="7364"/>
    <cellStyle name="Column Title" xfId="7365"/>
    <cellStyle name="ColumnHeadings" xfId="171"/>
    <cellStyle name="ColumnHeadings2" xfId="172"/>
    <cellStyle name="Comma" xfId="173" builtinId="3"/>
    <cellStyle name="Comma [0]" xfId="174" builtinId="6"/>
    <cellStyle name="Comma [0] 2" xfId="175"/>
    <cellStyle name="Comma [0] 2 2" xfId="176"/>
    <cellStyle name="Comma [0] 2 2 2" xfId="1963"/>
    <cellStyle name="Comma [0] 2 3" xfId="1166"/>
    <cellStyle name="Comma [0] 2 4" xfId="2697"/>
    <cellStyle name="Comma [0] 3" xfId="177"/>
    <cellStyle name="Comma [0] 3 2" xfId="2698"/>
    <cellStyle name="Comma [0] 4" xfId="178"/>
    <cellStyle name="Comma [0] 5" xfId="179"/>
    <cellStyle name="Comma [1]" xfId="180"/>
    <cellStyle name="Comma [2]" xfId="181"/>
    <cellStyle name="Comma [2] 2" xfId="1023"/>
    <cellStyle name="Comma [2] 2 2" xfId="2231"/>
    <cellStyle name="Comma [2] 2 2 2" xfId="2964"/>
    <cellStyle name="Comma [2] 2 3" xfId="2431"/>
    <cellStyle name="Comma [2] 3" xfId="1026"/>
    <cellStyle name="Comma [2] 3 2" xfId="2232"/>
    <cellStyle name="Comma [2] 3 2 2" xfId="2965"/>
    <cellStyle name="Comma [2] 3 3" xfId="2436"/>
    <cellStyle name="Comma [2] 4" xfId="1773"/>
    <cellStyle name="Comma [2] 4 2" xfId="2966"/>
    <cellStyle name="Comma [2] 5" xfId="1835"/>
    <cellStyle name="Comma [2] 5 2" xfId="2967"/>
    <cellStyle name="Comma [2] 6" xfId="1633"/>
    <cellStyle name="Comma [2] 6 2" xfId="2968"/>
    <cellStyle name="Comma 0" xfId="182"/>
    <cellStyle name="Comma 10" xfId="183"/>
    <cellStyle name="Comma 10 10" xfId="3534"/>
    <cellStyle name="Comma 10 2" xfId="184"/>
    <cellStyle name="Comma 10 2 2" xfId="1964"/>
    <cellStyle name="Comma 10 2 2 2" xfId="17172"/>
    <cellStyle name="Comma 10 2 3" xfId="7366"/>
    <cellStyle name="Comma 10 3" xfId="1071"/>
    <cellStyle name="Comma 10 3 2" xfId="7367"/>
    <cellStyle name="Comma 10 4" xfId="2699"/>
    <cellStyle name="Comma 10 4 2" xfId="17171"/>
    <cellStyle name="Comma 10 4 3" xfId="7368"/>
    <cellStyle name="Comma 10 5" xfId="7369"/>
    <cellStyle name="Comma 10 5 2" xfId="17712"/>
    <cellStyle name="Comma 10 6" xfId="8572"/>
    <cellStyle name="Comma 10 7" xfId="9734"/>
    <cellStyle name="Comma 10 7 2" xfId="17506"/>
    <cellStyle name="Comma 10 8" xfId="16610"/>
    <cellStyle name="Comma 10 9" xfId="5542"/>
    <cellStyle name="Comma 100" xfId="19369"/>
    <cellStyle name="Comma 101" xfId="25762"/>
    <cellStyle name="Comma 102" xfId="25766"/>
    <cellStyle name="Comma 103" xfId="19169"/>
    <cellStyle name="Comma 104" xfId="19166"/>
    <cellStyle name="Comma 11" xfId="185"/>
    <cellStyle name="Comma 11 2" xfId="186"/>
    <cellStyle name="Comma 11 2 2" xfId="1965"/>
    <cellStyle name="Comma 11 2 2 2" xfId="17174"/>
    <cellStyle name="Comma 11 2 3" xfId="7370"/>
    <cellStyle name="Comma 11 3" xfId="1072"/>
    <cellStyle name="Comma 11 3 2" xfId="7371"/>
    <cellStyle name="Comma 11 4" xfId="3540"/>
    <cellStyle name="Comma 11 4 2" xfId="17175"/>
    <cellStyle name="Comma 11 4 3" xfId="8743"/>
    <cellStyle name="Comma 11 5" xfId="7372"/>
    <cellStyle name="Comma 11 5 2" xfId="17713"/>
    <cellStyle name="Comma 11 6" xfId="9735"/>
    <cellStyle name="Comma 11 6 2" xfId="17507"/>
    <cellStyle name="Comma 11 7" xfId="16611"/>
    <cellStyle name="Comma 11 8" xfId="17173"/>
    <cellStyle name="Comma 11 9" xfId="5543"/>
    <cellStyle name="Comma 12" xfId="187"/>
    <cellStyle name="Comma 12 2" xfId="188"/>
    <cellStyle name="Comma 12 2 2" xfId="1966"/>
    <cellStyle name="Comma 12 2 2 2" xfId="17177"/>
    <cellStyle name="Comma 12 2 3" xfId="8719"/>
    <cellStyle name="Comma 12 3" xfId="1073"/>
    <cellStyle name="Comma 12 3 2" xfId="7373"/>
    <cellStyle name="Comma 12 4" xfId="9736"/>
    <cellStyle name="Comma 12 5" xfId="17176"/>
    <cellStyle name="Comma 12 6" xfId="5544"/>
    <cellStyle name="Comma 13" xfId="189"/>
    <cellStyle name="Comma 13 2" xfId="190"/>
    <cellStyle name="Comma 13 2 2" xfId="1967"/>
    <cellStyle name="Comma 13 2 2 2" xfId="7374"/>
    <cellStyle name="Comma 13 2 3" xfId="8691"/>
    <cellStyle name="Comma 13 2 3 2" xfId="18008"/>
    <cellStyle name="Comma 13 2 4" xfId="9738"/>
    <cellStyle name="Comma 13 2 5" xfId="17179"/>
    <cellStyle name="Comma 13 2 6" xfId="5546"/>
    <cellStyle name="Comma 13 3" xfId="1074"/>
    <cellStyle name="Comma 13 3 2" xfId="7375"/>
    <cellStyle name="Comma 13 4" xfId="7376"/>
    <cellStyle name="Comma 13 5" xfId="8690"/>
    <cellStyle name="Comma 13 5 2" xfId="18007"/>
    <cellStyle name="Comma 13 6" xfId="9737"/>
    <cellStyle name="Comma 13 7" xfId="17178"/>
    <cellStyle name="Comma 13 8" xfId="5545"/>
    <cellStyle name="Comma 14" xfId="191"/>
    <cellStyle name="Comma 14 2" xfId="192"/>
    <cellStyle name="Comma 14 2 2" xfId="1968"/>
    <cellStyle name="Comma 14 2 2 2" xfId="17182"/>
    <cellStyle name="Comma 14 2 3" xfId="7377"/>
    <cellStyle name="Comma 14 3" xfId="1075"/>
    <cellStyle name="Comma 14 3 2" xfId="7378"/>
    <cellStyle name="Comma 14 4" xfId="9739"/>
    <cellStyle name="Comma 14 5" xfId="17181"/>
    <cellStyle name="Comma 14 6" xfId="5547"/>
    <cellStyle name="Comma 15" xfId="193"/>
    <cellStyle name="Comma 15 2" xfId="194"/>
    <cellStyle name="Comma 15 2 2" xfId="1969"/>
    <cellStyle name="Comma 15 2 2 2" xfId="8998"/>
    <cellStyle name="Comma 15 2 3" xfId="5549"/>
    <cellStyle name="Comma 15 3" xfId="1076"/>
    <cellStyle name="Comma 15 3 2" xfId="10634"/>
    <cellStyle name="Comma 15 3 3" xfId="10148"/>
    <cellStyle name="Comma 15 3 3 2" xfId="13048"/>
    <cellStyle name="Comma 15 3 3 2 2" xfId="20770"/>
    <cellStyle name="Comma 15 3 3 3" xfId="20122"/>
    <cellStyle name="Comma 15 3 4" xfId="13047"/>
    <cellStyle name="Comma 15 3 4 2" xfId="20769"/>
    <cellStyle name="Comma 15 3 5" xfId="17844"/>
    <cellStyle name="Comma 15 3 5 2" xfId="24648"/>
    <cellStyle name="Comma 15 3 6" xfId="19370"/>
    <cellStyle name="Comma 15 3 7" xfId="8431"/>
    <cellStyle name="Comma 15 4" xfId="8692"/>
    <cellStyle name="Comma 15 4 2" xfId="18009"/>
    <cellStyle name="Comma 15 5" xfId="9559"/>
    <cellStyle name="Comma 15 5 2" xfId="9740"/>
    <cellStyle name="Comma 15 5 3" xfId="13049"/>
    <cellStyle name="Comma 15 5 3 2" xfId="20771"/>
    <cellStyle name="Comma 15 5 4" xfId="19839"/>
    <cellStyle name="Comma 15 6" xfId="17183"/>
    <cellStyle name="Comma 15 7" xfId="5548"/>
    <cellStyle name="Comma 16" xfId="195"/>
    <cellStyle name="Comma 16 2" xfId="196"/>
    <cellStyle name="Comma 16 2 2" xfId="1970"/>
    <cellStyle name="Comma 16 2 3" xfId="7379"/>
    <cellStyle name="Comma 16 3" xfId="1160"/>
    <cellStyle name="Comma 16 3 2" xfId="18034"/>
    <cellStyle name="Comma 16 4" xfId="9741"/>
    <cellStyle name="Comma 16 5" xfId="17184"/>
    <cellStyle name="Comma 16 6" xfId="5550"/>
    <cellStyle name="Comma 17" xfId="197"/>
    <cellStyle name="Comma 17 2" xfId="198"/>
    <cellStyle name="Comma 17 2 2" xfId="1971"/>
    <cellStyle name="Comma 17 2 2 2" xfId="8999"/>
    <cellStyle name="Comma 17 2 3" xfId="9743"/>
    <cellStyle name="Comma 17 2 3 2" xfId="13051"/>
    <cellStyle name="Comma 17 2 3 2 2" xfId="20773"/>
    <cellStyle name="Comma 17 2 4" xfId="13050"/>
    <cellStyle name="Comma 17 2 4 2" xfId="20772"/>
    <cellStyle name="Comma 17 2 5" xfId="18463"/>
    <cellStyle name="Comma 17 2 5 2" xfId="25154"/>
    <cellStyle name="Comma 17 2 6" xfId="19333"/>
    <cellStyle name="Comma 17 2 7" xfId="5552"/>
    <cellStyle name="Comma 17 3" xfId="1164"/>
    <cellStyle name="Comma 17 3 2" xfId="18030"/>
    <cellStyle name="Comma 17 4" xfId="8693"/>
    <cellStyle name="Comma 17 5" xfId="9742"/>
    <cellStyle name="Comma 17 6" xfId="5551"/>
    <cellStyle name="Comma 18" xfId="199"/>
    <cellStyle name="Comma 18 2" xfId="200"/>
    <cellStyle name="Comma 18 2 2" xfId="201"/>
    <cellStyle name="Comma 18 2 3" xfId="7380"/>
    <cellStyle name="Comma 18 3" xfId="202"/>
    <cellStyle name="Comma 18 3 2" xfId="1972"/>
    <cellStyle name="Comma 18 3 2 2" xfId="18010"/>
    <cellStyle name="Comma 18 3 3" xfId="8694"/>
    <cellStyle name="Comma 18 4" xfId="9744"/>
    <cellStyle name="Comma 18 5" xfId="17185"/>
    <cellStyle name="Comma 18 6" xfId="6059"/>
    <cellStyle name="Comma 19" xfId="203"/>
    <cellStyle name="Comma 19 2" xfId="204"/>
    <cellStyle name="Comma 19 2 2" xfId="205"/>
    <cellStyle name="Comma 19 2 2 2" xfId="206"/>
    <cellStyle name="Comma 19 2 2 2 2" xfId="1976"/>
    <cellStyle name="Comma 19 2 2 3" xfId="1975"/>
    <cellStyle name="Comma 19 2 3" xfId="207"/>
    <cellStyle name="Comma 19 2 3 2" xfId="1977"/>
    <cellStyle name="Comma 19 2 4" xfId="1974"/>
    <cellStyle name="Comma 19 3" xfId="208"/>
    <cellStyle name="Comma 19 3 2" xfId="1978"/>
    <cellStyle name="Comma 19 3 3" xfId="8695"/>
    <cellStyle name="Comma 19 4" xfId="1208"/>
    <cellStyle name="Comma 19 4 2" xfId="2288"/>
    <cellStyle name="Comma 19 4 2 2" xfId="2970"/>
    <cellStyle name="Comma 19 4 2 3" xfId="4097"/>
    <cellStyle name="Comma 19 4 3" xfId="2969"/>
    <cellStyle name="Comma 19 4 4" xfId="4096"/>
    <cellStyle name="Comma 19 4 5" xfId="9745"/>
    <cellStyle name="Comma 19 5" xfId="1776"/>
    <cellStyle name="Comma 19 5 2" xfId="2971"/>
    <cellStyle name="Comma 19 5 2 2" xfId="20643"/>
    <cellStyle name="Comma 19 5 3" xfId="4098"/>
    <cellStyle name="Comma 19 6" xfId="1973"/>
    <cellStyle name="Comma 2" xfId="209"/>
    <cellStyle name="Comma 2 10" xfId="7381"/>
    <cellStyle name="Comma 2 11" xfId="3535"/>
    <cellStyle name="Comma 2 11 2" xfId="16612"/>
    <cellStyle name="Comma 2 2" xfId="210"/>
    <cellStyle name="Comma 2 2 2" xfId="1286"/>
    <cellStyle name="Comma 2 2 2 2" xfId="7382"/>
    <cellStyle name="Comma 2 2 2 3" xfId="8697"/>
    <cellStyle name="Comma 2 2 2 3 2" xfId="18012"/>
    <cellStyle name="Comma 2 2 2 4" xfId="9747"/>
    <cellStyle name="Comma 2 2 2 5" xfId="12906"/>
    <cellStyle name="Comma 2 2 2 6" xfId="17187"/>
    <cellStyle name="Comma 2 2 2 7" xfId="6060"/>
    <cellStyle name="Comma 2 2 3" xfId="1216"/>
    <cellStyle name="Comma 2 2 3 2" xfId="7383"/>
    <cellStyle name="Comma 2 2 3 2 2" xfId="17715"/>
    <cellStyle name="Comma 2 2 3 3" xfId="8968"/>
    <cellStyle name="Comma 2 2 3 4" xfId="17510"/>
    <cellStyle name="Comma 2 2 4" xfId="2844"/>
    <cellStyle name="Comma 2 2 4 2" xfId="7384"/>
    <cellStyle name="Comma 2 2 5" xfId="7385"/>
    <cellStyle name="Comma 2 2 5 2" xfId="17716"/>
    <cellStyle name="Comma 2 2 6" xfId="9746"/>
    <cellStyle name="Comma 2 2 6 2" xfId="13052"/>
    <cellStyle name="Comma 2 2 6 2 2" xfId="20774"/>
    <cellStyle name="Comma 2 2 7" xfId="18462"/>
    <cellStyle name="Comma 2 2 7 2" xfId="25153"/>
    <cellStyle name="Comma 2 3" xfId="211"/>
    <cellStyle name="Comma 2 3 2" xfId="1287"/>
    <cellStyle name="Comma 2 3 2 2" xfId="5555"/>
    <cellStyle name="Comma 2 3 2 2 2" xfId="9001"/>
    <cellStyle name="Comma 2 3 2 3" xfId="3530"/>
    <cellStyle name="Comma 2 3 2 3 2" xfId="10635"/>
    <cellStyle name="Comma 2 3 2 3 3" xfId="10150"/>
    <cellStyle name="Comma 2 3 2 3 3 2" xfId="13054"/>
    <cellStyle name="Comma 2 3 2 3 3 2 2" xfId="20776"/>
    <cellStyle name="Comma 2 3 2 3 3 3" xfId="20124"/>
    <cellStyle name="Comma 2 3 2 3 4" xfId="13053"/>
    <cellStyle name="Comma 2 3 2 3 4 2" xfId="20775"/>
    <cellStyle name="Comma 2 3 2 3 5" xfId="17846"/>
    <cellStyle name="Comma 2 3 2 3 5 2" xfId="24650"/>
    <cellStyle name="Comma 2 3 2 3 6" xfId="19372"/>
    <cellStyle name="Comma 2 3 2 3 7" xfId="8433"/>
    <cellStyle name="Comma 2 3 2 4" xfId="8698"/>
    <cellStyle name="Comma 2 3 2 4 2" xfId="18013"/>
    <cellStyle name="Comma 2 3 2 5" xfId="9561"/>
    <cellStyle name="Comma 2 3 2 5 2" xfId="9749"/>
    <cellStyle name="Comma 2 3 2 5 3" xfId="13055"/>
    <cellStyle name="Comma 2 3 2 5 3 2" xfId="20777"/>
    <cellStyle name="Comma 2 3 2 5 4" xfId="19841"/>
    <cellStyle name="Comma 2 3 2 6" xfId="12907"/>
    <cellStyle name="Comma 2 3 2 7" xfId="17188"/>
    <cellStyle name="Comma 2 3 2 8" xfId="5554"/>
    <cellStyle name="Comma 2 3 2 9" xfId="3537"/>
    <cellStyle name="Comma 2 3 3" xfId="1215"/>
    <cellStyle name="Comma 2 3 3 2" xfId="7386"/>
    <cellStyle name="Comma 2 3 3 2 2" xfId="17717"/>
    <cellStyle name="Comma 2 3 3 3" xfId="8969"/>
    <cellStyle name="Comma 2 3 3 4" xfId="17511"/>
    <cellStyle name="Comma 2 3 4" xfId="5556"/>
    <cellStyle name="Comma 2 3 4 2" xfId="8983"/>
    <cellStyle name="Comma 2 3 4 3" xfId="9750"/>
    <cellStyle name="Comma 2 3 4 4" xfId="19334"/>
    <cellStyle name="Comma 2 3 5" xfId="8432"/>
    <cellStyle name="Comma 2 3 5 2" xfId="9000"/>
    <cellStyle name="Comma 2 3 5 3" xfId="10149"/>
    <cellStyle name="Comma 2 3 5 3 2" xfId="13057"/>
    <cellStyle name="Comma 2 3 5 3 2 2" xfId="20779"/>
    <cellStyle name="Comma 2 3 5 3 3" xfId="20123"/>
    <cellStyle name="Comma 2 3 5 4" xfId="13056"/>
    <cellStyle name="Comma 2 3 5 4 2" xfId="20778"/>
    <cellStyle name="Comma 2 3 5 5" xfId="17845"/>
    <cellStyle name="Comma 2 3 5 5 2" xfId="24649"/>
    <cellStyle name="Comma 2 3 5 6" xfId="19371"/>
    <cellStyle name="Comma 2 3 6" xfId="8543"/>
    <cellStyle name="Comma 2 3 7" xfId="9560"/>
    <cellStyle name="Comma 2 3 7 2" xfId="9748"/>
    <cellStyle name="Comma 2 3 7 3" xfId="13058"/>
    <cellStyle name="Comma 2 3 7 3 2" xfId="20780"/>
    <cellStyle name="Comma 2 3 7 4" xfId="19840"/>
    <cellStyle name="Comma 2 3 8" xfId="5553"/>
    <cellStyle name="Comma 2 4" xfId="1288"/>
    <cellStyle name="Comma 2 4 2" xfId="5558"/>
    <cellStyle name="Comma 2 4 2 2" xfId="7387"/>
    <cellStyle name="Comma 2 4 2 2 2" xfId="17718"/>
    <cellStyle name="Comma 2 4 2 3" xfId="8700"/>
    <cellStyle name="Comma 2 4 2 3 2" xfId="18015"/>
    <cellStyle name="Comma 2 4 2 4" xfId="9752"/>
    <cellStyle name="Comma 2 4 2 4 2" xfId="17513"/>
    <cellStyle name="Comma 2 4 2 5" xfId="16614"/>
    <cellStyle name="Comma 2 4 2 6" xfId="17190"/>
    <cellStyle name="Comma 2 4 3" xfId="5559"/>
    <cellStyle name="Comma 2 4 3 2" xfId="7388"/>
    <cellStyle name="Comma 2 4 3 3" xfId="8699"/>
    <cellStyle name="Comma 2 4 3 3 2" xfId="18014"/>
    <cellStyle name="Comma 2 4 3 4" xfId="9753"/>
    <cellStyle name="Comma 2 4 3 5" xfId="17189"/>
    <cellStyle name="Comma 2 4 4" xfId="7389"/>
    <cellStyle name="Comma 2 4 5" xfId="7390"/>
    <cellStyle name="Comma 2 4 5 2" xfId="17719"/>
    <cellStyle name="Comma 2 4 6" xfId="9751"/>
    <cellStyle name="Comma 2 4 6 2" xfId="17512"/>
    <cellStyle name="Comma 2 4 7" xfId="16613"/>
    <cellStyle name="Comma 2 4 8" xfId="5557"/>
    <cellStyle name="Comma 2 5" xfId="1289"/>
    <cellStyle name="Comma 2 5 2" xfId="1290"/>
    <cellStyle name="Comma 2 5 3" xfId="2701"/>
    <cellStyle name="Comma 2 5 3 2" xfId="17191"/>
    <cellStyle name="Comma 2 5 3 3" xfId="7391"/>
    <cellStyle name="Comma 2 5 4" xfId="7392"/>
    <cellStyle name="Comma 2 5 4 2" xfId="17720"/>
    <cellStyle name="Comma 2 5 5" xfId="8733"/>
    <cellStyle name="Comma 2 5 6" xfId="9754"/>
    <cellStyle name="Comma 2 5 6 2" xfId="17514"/>
    <cellStyle name="Comma 2 5 7" xfId="16615"/>
    <cellStyle name="Comma 2 5 8" xfId="5560"/>
    <cellStyle name="Comma 2 6" xfId="1291"/>
    <cellStyle name="Comma 2 6 2" xfId="7393"/>
    <cellStyle name="Comma 2 6 2 2" xfId="17193"/>
    <cellStyle name="Comma 2 6 3" xfId="7394"/>
    <cellStyle name="Comma 2 6 3 2" xfId="17192"/>
    <cellStyle name="Comma 2 6 4" xfId="8618"/>
    <cellStyle name="Comma 2 6 4 2" xfId="18006"/>
    <cellStyle name="Comma 2 6 5" xfId="16616"/>
    <cellStyle name="Comma 2 6 6" xfId="17162"/>
    <cellStyle name="Comma 2 6 7" xfId="6061"/>
    <cellStyle name="Comma 2 7" xfId="1285"/>
    <cellStyle name="Comma 2 7 2" xfId="7395"/>
    <cellStyle name="Comma 2 7 2 2" xfId="17194"/>
    <cellStyle name="Comma 2 7 3" xfId="7396"/>
    <cellStyle name="Comma 2 7 3 2" xfId="17721"/>
    <cellStyle name="Comma 2 7 4" xfId="8573"/>
    <cellStyle name="Comma 2 7 5" xfId="9755"/>
    <cellStyle name="Comma 2 7 5 2" xfId="17515"/>
    <cellStyle name="Comma 2 7 6" xfId="5561"/>
    <cellStyle name="Comma 2 8" xfId="2723"/>
    <cellStyle name="Comma 2 8 2" xfId="2972"/>
    <cellStyle name="Comma 2 8 2 2" xfId="7397"/>
    <cellStyle name="Comma 2 8 3" xfId="4112"/>
    <cellStyle name="Comma 2 8 3 2" xfId="18011"/>
    <cellStyle name="Comma 2 8 3 3" xfId="8696"/>
    <cellStyle name="Comma 2 8 4" xfId="9756"/>
    <cellStyle name="Comma 2 8 5" xfId="17186"/>
    <cellStyle name="Comma 2 8 6" xfId="5562"/>
    <cellStyle name="Comma 2 9" xfId="7398"/>
    <cellStyle name="Comma 2 9 2" xfId="8982"/>
    <cellStyle name="Comma 2_Schd 5-3" xfId="2700"/>
    <cellStyle name="Comma 20" xfId="212"/>
    <cellStyle name="Comma 20 2" xfId="213"/>
    <cellStyle name="Comma 20 2 2" xfId="214"/>
    <cellStyle name="Comma 20 2 2 2" xfId="215"/>
    <cellStyle name="Comma 20 2 2 2 2" xfId="1982"/>
    <cellStyle name="Comma 20 2 2 3" xfId="1981"/>
    <cellStyle name="Comma 20 2 3" xfId="216"/>
    <cellStyle name="Comma 20 2 3 2" xfId="1983"/>
    <cellStyle name="Comma 20 2 4" xfId="1980"/>
    <cellStyle name="Comma 20 3" xfId="217"/>
    <cellStyle name="Comma 20 3 2" xfId="1984"/>
    <cellStyle name="Comma 20 3 3" xfId="8701"/>
    <cellStyle name="Comma 20 4" xfId="1210"/>
    <cellStyle name="Comma 20 4 2" xfId="2290"/>
    <cellStyle name="Comma 20 4 2 2" xfId="2974"/>
    <cellStyle name="Comma 20 4 2 3" xfId="4126"/>
    <cellStyle name="Comma 20 4 3" xfId="2973"/>
    <cellStyle name="Comma 20 4 4" xfId="4125"/>
    <cellStyle name="Comma 20 4 5" xfId="9757"/>
    <cellStyle name="Comma 20 5" xfId="1778"/>
    <cellStyle name="Comma 20 5 2" xfId="2975"/>
    <cellStyle name="Comma 20 5 2 2" xfId="20645"/>
    <cellStyle name="Comma 20 5 3" xfId="4127"/>
    <cellStyle name="Comma 20 6" xfId="1979"/>
    <cellStyle name="Comma 21" xfId="218"/>
    <cellStyle name="Comma 21 2" xfId="219"/>
    <cellStyle name="Comma 21 2 2" xfId="1986"/>
    <cellStyle name="Comma 21 2 3" xfId="9003"/>
    <cellStyle name="Comma 21 3" xfId="1284"/>
    <cellStyle name="Comma 21 4" xfId="1985"/>
    <cellStyle name="Comma 21 5" xfId="5563"/>
    <cellStyle name="Comma 22" xfId="220"/>
    <cellStyle name="Comma 22 2" xfId="221"/>
    <cellStyle name="Comma 22 2 2" xfId="1988"/>
    <cellStyle name="Comma 22 2 3" xfId="9004"/>
    <cellStyle name="Comma 22 3" xfId="1409"/>
    <cellStyle name="Comma 22 4" xfId="1987"/>
    <cellStyle name="Comma 22 5" xfId="5564"/>
    <cellStyle name="Comma 23" xfId="222"/>
    <cellStyle name="Comma 23 2" xfId="223"/>
    <cellStyle name="Comma 23 2 2" xfId="9005"/>
    <cellStyle name="Comma 23 3" xfId="224"/>
    <cellStyle name="Comma 23 3 2" xfId="1989"/>
    <cellStyle name="Comma 23 3 2 2" xfId="20668"/>
    <cellStyle name="Comma 23 3 3" xfId="12943"/>
    <cellStyle name="Comma 23 4" xfId="1415"/>
    <cellStyle name="Comma 23 4 2" xfId="2308"/>
    <cellStyle name="Comma 23 4 2 2" xfId="2977"/>
    <cellStyle name="Comma 23 4 2 3" xfId="4143"/>
    <cellStyle name="Comma 23 4 3" xfId="2976"/>
    <cellStyle name="Comma 23 4 4" xfId="4142"/>
    <cellStyle name="Comma 23 5" xfId="1854"/>
    <cellStyle name="Comma 23 5 2" xfId="2978"/>
    <cellStyle name="Comma 23 5 3" xfId="4144"/>
    <cellStyle name="Comma 23 6" xfId="5565"/>
    <cellStyle name="Comma 24" xfId="225"/>
    <cellStyle name="Comma 24 2" xfId="226"/>
    <cellStyle name="Comma 24 2 2" xfId="9006"/>
    <cellStyle name="Comma 24 3" xfId="227"/>
    <cellStyle name="Comma 24 3 2" xfId="1990"/>
    <cellStyle name="Comma 24 4" xfId="5566"/>
    <cellStyle name="Comma 25" xfId="228"/>
    <cellStyle name="Comma 25 2" xfId="229"/>
    <cellStyle name="Comma 25 2 2" xfId="9007"/>
    <cellStyle name="Comma 25 3" xfId="230"/>
    <cellStyle name="Comma 25 3 2" xfId="1991"/>
    <cellStyle name="Comma 25 4" xfId="5567"/>
    <cellStyle name="Comma 26" xfId="231"/>
    <cellStyle name="Comma 26 2" xfId="232"/>
    <cellStyle name="Comma 26 2 2" xfId="9008"/>
    <cellStyle name="Comma 26 3" xfId="233"/>
    <cellStyle name="Comma 26 3 2" xfId="1992"/>
    <cellStyle name="Comma 26 4" xfId="5568"/>
    <cellStyle name="Comma 27" xfId="234"/>
    <cellStyle name="Comma 27 2" xfId="235"/>
    <cellStyle name="Comma 27 2 2" xfId="9009"/>
    <cellStyle name="Comma 27 3" xfId="236"/>
    <cellStyle name="Comma 27 3 2" xfId="1993"/>
    <cellStyle name="Comma 27 4" xfId="5569"/>
    <cellStyle name="Comma 28" xfId="237"/>
    <cellStyle name="Comma 28 2" xfId="238"/>
    <cellStyle name="Comma 28 2 2" xfId="9010"/>
    <cellStyle name="Comma 28 3" xfId="239"/>
    <cellStyle name="Comma 28 3 2" xfId="1994"/>
    <cellStyle name="Comma 28 4" xfId="5570"/>
    <cellStyle name="Comma 29" xfId="240"/>
    <cellStyle name="Comma 29 2" xfId="241"/>
    <cellStyle name="Comma 29 2 2" xfId="1996"/>
    <cellStyle name="Comma 29 2 3" xfId="9011"/>
    <cellStyle name="Comma 29 3" xfId="1995"/>
    <cellStyle name="Comma 29 4" xfId="5571"/>
    <cellStyle name="Comma 3" xfId="242"/>
    <cellStyle name="Comma 3 10" xfId="9758"/>
    <cellStyle name="Comma 3 11" xfId="16617"/>
    <cellStyle name="Comma 3 12" xfId="5572"/>
    <cellStyle name="Comma 3 2" xfId="243"/>
    <cellStyle name="Comma 3 2 2" xfId="1217"/>
    <cellStyle name="Comma 3 2 2 2" xfId="5575"/>
    <cellStyle name="Comma 3 2 2 2 2" xfId="9013"/>
    <cellStyle name="Comma 3 2 2 3" xfId="8435"/>
    <cellStyle name="Comma 3 2 2 3 2" xfId="10636"/>
    <cellStyle name="Comma 3 2 2 3 3" xfId="10152"/>
    <cellStyle name="Comma 3 2 2 3 3 2" xfId="13060"/>
    <cellStyle name="Comma 3 2 2 3 3 2 2" xfId="20782"/>
    <cellStyle name="Comma 3 2 2 3 3 3" xfId="20126"/>
    <cellStyle name="Comma 3 2 2 3 4" xfId="13059"/>
    <cellStyle name="Comma 3 2 2 3 4 2" xfId="20781"/>
    <cellStyle name="Comma 3 2 2 3 5" xfId="17848"/>
    <cellStyle name="Comma 3 2 2 3 5 2" xfId="24652"/>
    <cellStyle name="Comma 3 2 2 3 6" xfId="19374"/>
    <cellStyle name="Comma 3 2 2 4" xfId="8703"/>
    <cellStyle name="Comma 3 2 2 4 2" xfId="18017"/>
    <cellStyle name="Comma 3 2 2 5" xfId="9562"/>
    <cellStyle name="Comma 3 2 2 5 2" xfId="9760"/>
    <cellStyle name="Comma 3 2 2 5 3" xfId="13061"/>
    <cellStyle name="Comma 3 2 2 5 3 2" xfId="20783"/>
    <cellStyle name="Comma 3 2 2 5 4" xfId="19843"/>
    <cellStyle name="Comma 3 2 2 6" xfId="17196"/>
    <cellStyle name="Comma 3 2 2 7" xfId="5574"/>
    <cellStyle name="Comma 3 2 3" xfId="1293"/>
    <cellStyle name="Comma 3 2 3 2" xfId="8970"/>
    <cellStyle name="Comma 3 2 3 3" xfId="9761"/>
    <cellStyle name="Comma 3 2 3 4" xfId="19335"/>
    <cellStyle name="Comma 3 2 3 5" xfId="5576"/>
    <cellStyle name="Comma 3 2 4" xfId="1078"/>
    <cellStyle name="Comma 3 2 4 2" xfId="9012"/>
    <cellStyle name="Comma 3 2 4 3" xfId="10151"/>
    <cellStyle name="Comma 3 2 4 3 2" xfId="13063"/>
    <cellStyle name="Comma 3 2 4 3 2 2" xfId="20785"/>
    <cellStyle name="Comma 3 2 4 3 3" xfId="20125"/>
    <cellStyle name="Comma 3 2 4 4" xfId="13062"/>
    <cellStyle name="Comma 3 2 4 4 2" xfId="20784"/>
    <cellStyle name="Comma 3 2 4 5" xfId="17847"/>
    <cellStyle name="Comma 3 2 4 5 2" xfId="24651"/>
    <cellStyle name="Comma 3 2 4 6" xfId="19373"/>
    <cellStyle name="Comma 3 2 4 7" xfId="8434"/>
    <cellStyle name="Comma 3 2 5" xfId="2846"/>
    <cellStyle name="Comma 3 2 5 2" xfId="8545"/>
    <cellStyle name="Comma 3 2 6" xfId="6112"/>
    <cellStyle name="Comma 3 2 6 2" xfId="9759"/>
    <cellStyle name="Comma 3 2 6 3" xfId="13064"/>
    <cellStyle name="Comma 3 2 6 3 2" xfId="20786"/>
    <cellStyle name="Comma 3 2 6 4" xfId="19842"/>
    <cellStyle name="Comma 3 2 7" xfId="5573"/>
    <cellStyle name="Comma 3 3" xfId="244"/>
    <cellStyle name="Comma 3 3 2" xfId="1294"/>
    <cellStyle name="Comma 3 3 3" xfId="1218"/>
    <cellStyle name="Comma 3 3 3 2" xfId="20647"/>
    <cellStyle name="Comma 3 3 4" xfId="1997"/>
    <cellStyle name="Comma 3 3 4 2" xfId="18470"/>
    <cellStyle name="Comma 3 4" xfId="1292"/>
    <cellStyle name="Comma 3 4 10" xfId="18537"/>
    <cellStyle name="Comma 3 4 10 2" xfId="25205"/>
    <cellStyle name="Comma 3 4 11" xfId="18737"/>
    <cellStyle name="Comma 3 4 11 2" xfId="25396"/>
    <cellStyle name="Comma 3 4 12" xfId="18937"/>
    <cellStyle name="Comma 3 4 12 2" xfId="25592"/>
    <cellStyle name="Comma 3 4 13" xfId="19186"/>
    <cellStyle name="Comma 3 4 14" xfId="5577"/>
    <cellStyle name="Comma 3 4 2" xfId="7399"/>
    <cellStyle name="Comma 3 4 2 2" xfId="17722"/>
    <cellStyle name="Comma 3 4 3" xfId="8616"/>
    <cellStyle name="Comma 3 4 3 2" xfId="10637"/>
    <cellStyle name="Comma 3 4 3 3" xfId="10298"/>
    <cellStyle name="Comma 3 4 3 3 2" xfId="13066"/>
    <cellStyle name="Comma 3 4 3 3 2 2" xfId="20788"/>
    <cellStyle name="Comma 3 4 3 3 3" xfId="20279"/>
    <cellStyle name="Comma 3 4 3 4" xfId="13065"/>
    <cellStyle name="Comma 3 4 3 4 2" xfId="20787"/>
    <cellStyle name="Comma 3 4 3 5" xfId="18005"/>
    <cellStyle name="Comma 3 4 3 5 2" xfId="24806"/>
    <cellStyle name="Comma 3 4 3 6" xfId="19488"/>
    <cellStyle name="Comma 3 4 4" xfId="9188"/>
    <cellStyle name="Comma 3 4 4 2" xfId="10638"/>
    <cellStyle name="Comma 3 4 4 3" xfId="10392"/>
    <cellStyle name="Comma 3 4 4 3 2" xfId="13068"/>
    <cellStyle name="Comma 3 4 4 3 2 2" xfId="20790"/>
    <cellStyle name="Comma 3 4 4 3 3" xfId="20374"/>
    <cellStyle name="Comma 3 4 4 4" xfId="13067"/>
    <cellStyle name="Comma 3 4 4 4 2" xfId="20789"/>
    <cellStyle name="Comma 3 4 4 5" xfId="18199"/>
    <cellStyle name="Comma 3 4 4 5 2" xfId="24901"/>
    <cellStyle name="Comma 3 4 4 6" xfId="19579"/>
    <cellStyle name="Comma 3 4 5" xfId="9762"/>
    <cellStyle name="Comma 3 4 5 2" xfId="17516"/>
    <cellStyle name="Comma 3 4 6" xfId="9706"/>
    <cellStyle name="Comma 3 4 6 2" xfId="13069"/>
    <cellStyle name="Comma 3 4 6 2 2" xfId="20791"/>
    <cellStyle name="Comma 3 4 6 3" xfId="19988"/>
    <cellStyle name="Comma 3 4 7" xfId="12908"/>
    <cellStyle name="Comma 3 4 8" xfId="16618"/>
    <cellStyle name="Comma 3 4 9" xfId="17140"/>
    <cellStyle name="Comma 3 4 9 2" xfId="24414"/>
    <cellStyle name="Comma 3 5" xfId="1077"/>
    <cellStyle name="Comma 3 5 2" xfId="7400"/>
    <cellStyle name="Comma 3 5 2 2" xfId="17723"/>
    <cellStyle name="Comma 3 5 3" xfId="8702"/>
    <cellStyle name="Comma 3 5 3 2" xfId="18016"/>
    <cellStyle name="Comma 3 5 4" xfId="9763"/>
    <cellStyle name="Comma 3 5 4 2" xfId="17517"/>
    <cellStyle name="Comma 3 5 5" xfId="17195"/>
    <cellStyle name="Comma 3 5 6" xfId="5578"/>
    <cellStyle name="Comma 3 6" xfId="2845"/>
    <cellStyle name="Comma 3 6 2" xfId="7401"/>
    <cellStyle name="Comma 3 7" xfId="6113"/>
    <cellStyle name="Comma 3 7 2" xfId="7402"/>
    <cellStyle name="Comma 3 8" xfId="7403"/>
    <cellStyle name="Comma 3 9" xfId="8981"/>
    <cellStyle name="Comma 3 9 2" xfId="10639"/>
    <cellStyle name="Comma 3_Schedule May 2011" xfId="5579"/>
    <cellStyle name="Comma 30" xfId="245"/>
    <cellStyle name="Comma 30 2" xfId="246"/>
    <cellStyle name="Comma 30 2 2" xfId="1999"/>
    <cellStyle name="Comma 30 3" xfId="247"/>
    <cellStyle name="Comma 30 3 2" xfId="2000"/>
    <cellStyle name="Comma 30 4" xfId="248"/>
    <cellStyle name="Comma 30 4 2" xfId="2001"/>
    <cellStyle name="Comma 30 5" xfId="1998"/>
    <cellStyle name="Comma 31" xfId="249"/>
    <cellStyle name="Comma 31 2" xfId="250"/>
    <cellStyle name="Comma 31 2 2" xfId="2003"/>
    <cellStyle name="Comma 31 2 3" xfId="17518"/>
    <cellStyle name="Comma 31 3" xfId="251"/>
    <cellStyle name="Comma 31 3 2" xfId="2004"/>
    <cellStyle name="Comma 31 4" xfId="2002"/>
    <cellStyle name="Comma 32" xfId="252"/>
    <cellStyle name="Comma 32 2" xfId="2005"/>
    <cellStyle name="Comma 33" xfId="253"/>
    <cellStyle name="Comma 33 2" xfId="2006"/>
    <cellStyle name="Comma 33 2 2" xfId="18111"/>
    <cellStyle name="Comma 33 2 3" xfId="9014"/>
    <cellStyle name="Comma 33 3" xfId="9764"/>
    <cellStyle name="Comma 33 3 2" xfId="13070"/>
    <cellStyle name="Comma 33 3 2 2" xfId="20792"/>
    <cellStyle name="Comma 33 4" xfId="17166"/>
    <cellStyle name="Comma 33 4 2" xfId="24417"/>
    <cellStyle name="Comma 33 5" xfId="5580"/>
    <cellStyle name="Comma 34" xfId="254"/>
    <cellStyle name="Comma 34 2" xfId="2007"/>
    <cellStyle name="Comma 34 2 2" xfId="18109"/>
    <cellStyle name="Comma 34 2 3" xfId="8997"/>
    <cellStyle name="Comma 34 3" xfId="9765"/>
    <cellStyle name="Comma 34 4" xfId="19336"/>
    <cellStyle name="Comma 35" xfId="255"/>
    <cellStyle name="Comma 35 2" xfId="2008"/>
    <cellStyle name="Comma 35 2 2" xfId="18123"/>
    <cellStyle name="Comma 35 2 3" xfId="9109"/>
    <cellStyle name="Comma 35 3" xfId="10640"/>
    <cellStyle name="Comma 35 4" xfId="10076"/>
    <cellStyle name="Comma 35 4 2" xfId="13072"/>
    <cellStyle name="Comma 35 4 2 2" xfId="20794"/>
    <cellStyle name="Comma 35 4 3" xfId="20050"/>
    <cellStyle name="Comma 35 5" xfId="13071"/>
    <cellStyle name="Comma 35 5 2" xfId="20793"/>
    <cellStyle name="Comma 35 6" xfId="17694"/>
    <cellStyle name="Comma 35 6 2" xfId="24575"/>
    <cellStyle name="Comma 35 7" xfId="19352"/>
    <cellStyle name="Comma 35 8" xfId="7068"/>
    <cellStyle name="Comma 36" xfId="256"/>
    <cellStyle name="Comma 36 2" xfId="2009"/>
    <cellStyle name="Comma 36 3" xfId="10300"/>
    <cellStyle name="Comma 36 3 2" xfId="13074"/>
    <cellStyle name="Comma 36 3 2 2" xfId="20796"/>
    <cellStyle name="Comma 36 3 3" xfId="20281"/>
    <cellStyle name="Comma 36 4" xfId="13073"/>
    <cellStyle name="Comma 36 4 2" xfId="20795"/>
    <cellStyle name="Comma 36 5" xfId="18025"/>
    <cellStyle name="Comma 36 5 2" xfId="24808"/>
    <cellStyle name="Comma 36 6" xfId="19489"/>
    <cellStyle name="Comma 36 7" xfId="8714"/>
    <cellStyle name="Comma 37" xfId="257"/>
    <cellStyle name="Comma 37 2" xfId="2010"/>
    <cellStyle name="Comma 37 3" xfId="10251"/>
    <cellStyle name="Comma 37 3 2" xfId="13076"/>
    <cellStyle name="Comma 37 3 2 2" xfId="20798"/>
    <cellStyle name="Comma 37 3 3" xfId="20230"/>
    <cellStyle name="Comma 37 4" xfId="13075"/>
    <cellStyle name="Comma 37 4 2" xfId="20797"/>
    <cellStyle name="Comma 37 5" xfId="17952"/>
    <cellStyle name="Comma 37 5 2" xfId="24757"/>
    <cellStyle name="Comma 37 6" xfId="19448"/>
    <cellStyle name="Comma 37 7" xfId="8531"/>
    <cellStyle name="Comma 38" xfId="258"/>
    <cellStyle name="Comma 38 2" xfId="2011"/>
    <cellStyle name="Comma 38 3" xfId="10318"/>
    <cellStyle name="Comma 38 3 2" xfId="13078"/>
    <cellStyle name="Comma 38 3 2 2" xfId="20800"/>
    <cellStyle name="Comma 38 3 3" xfId="20299"/>
    <cellStyle name="Comma 38 4" xfId="13077"/>
    <cellStyle name="Comma 38 4 2" xfId="20799"/>
    <cellStyle name="Comma 38 5" xfId="18121"/>
    <cellStyle name="Comma 38 5 2" xfId="24826"/>
    <cellStyle name="Comma 38 6" xfId="19504"/>
    <cellStyle name="Comma 38 7" xfId="9106"/>
    <cellStyle name="Comma 39" xfId="259"/>
    <cellStyle name="Comma 39 2" xfId="2012"/>
    <cellStyle name="Comma 39 3" xfId="10322"/>
    <cellStyle name="Comma 39 3 2" xfId="13080"/>
    <cellStyle name="Comma 39 3 2 2" xfId="20802"/>
    <cellStyle name="Comma 39 3 3" xfId="20303"/>
    <cellStyle name="Comma 39 4" xfId="13079"/>
    <cellStyle name="Comma 39 4 2" xfId="20801"/>
    <cellStyle name="Comma 39 5" xfId="18128"/>
    <cellStyle name="Comma 39 5 2" xfId="24830"/>
    <cellStyle name="Comma 39 6" xfId="19508"/>
    <cellStyle name="Comma 39 7" xfId="9115"/>
    <cellStyle name="Comma 4" xfId="260"/>
    <cellStyle name="Comma 4 10" xfId="2847"/>
    <cellStyle name="Comma 4 10 2" xfId="17724"/>
    <cellStyle name="Comma 4 10 3" xfId="7404"/>
    <cellStyle name="Comma 4 10 6" xfId="3531"/>
    <cellStyle name="Comma 4 11" xfId="9563"/>
    <cellStyle name="Comma 4 11 2" xfId="9766"/>
    <cellStyle name="Comma 4 11 2 2" xfId="13082"/>
    <cellStyle name="Comma 4 11 2 2 2" xfId="20804"/>
    <cellStyle name="Comma 4 11 3" xfId="13081"/>
    <cellStyle name="Comma 4 11 3 2" xfId="20803"/>
    <cellStyle name="Comma 4 11 4" xfId="19844"/>
    <cellStyle name="Comma 4 12" xfId="18452"/>
    <cellStyle name="Comma 4 12 2" xfId="25147"/>
    <cellStyle name="Comma 4 2" xfId="261"/>
    <cellStyle name="Comma 4 2 2" xfId="1296"/>
    <cellStyle name="Comma 4 2 2 2" xfId="5581"/>
    <cellStyle name="Comma 4 2 2 2 2" xfId="9767"/>
    <cellStyle name="Comma 4 2 2 3" xfId="8438"/>
    <cellStyle name="Comma 4 2 2 3 2" xfId="10641"/>
    <cellStyle name="Comma 4 2 2 3 3" xfId="10155"/>
    <cellStyle name="Comma 4 2 2 3 3 2" xfId="13084"/>
    <cellStyle name="Comma 4 2 2 3 3 2 2" xfId="20806"/>
    <cellStyle name="Comma 4 2 2 3 3 3" xfId="20129"/>
    <cellStyle name="Comma 4 2 2 3 4" xfId="13083"/>
    <cellStyle name="Comma 4 2 2 3 4 2" xfId="20805"/>
    <cellStyle name="Comma 4 2 2 3 5" xfId="17851"/>
    <cellStyle name="Comma 4 2 2 3 5 2" xfId="24655"/>
    <cellStyle name="Comma 4 2 2 3 6" xfId="19377"/>
    <cellStyle name="Comma 4 2 2 4" xfId="8575"/>
    <cellStyle name="Comma 4 2 2 5" xfId="9565"/>
    <cellStyle name="Comma 4 2 2 5 2" xfId="13085"/>
    <cellStyle name="Comma 4 2 2 5 2 2" xfId="20807"/>
    <cellStyle name="Comma 4 2 2 5 3" xfId="19846"/>
    <cellStyle name="Comma 4 2 3" xfId="2013"/>
    <cellStyle name="Comma 4 2 3 2" xfId="9768"/>
    <cellStyle name="Comma 4 2 3 3" xfId="5582"/>
    <cellStyle name="Comma 4 2 4" xfId="2647"/>
    <cellStyle name="Comma 4 2 4 2" xfId="10642"/>
    <cellStyle name="Comma 4 2 4 3" xfId="10154"/>
    <cellStyle name="Comma 4 2 4 3 2" xfId="13087"/>
    <cellStyle name="Comma 4 2 4 3 2 2" xfId="20809"/>
    <cellStyle name="Comma 4 2 4 3 3" xfId="20128"/>
    <cellStyle name="Comma 4 2 4 4" xfId="13086"/>
    <cellStyle name="Comma 4 2 4 4 2" xfId="20808"/>
    <cellStyle name="Comma 4 2 4 5" xfId="17850"/>
    <cellStyle name="Comma 4 2 4 5 2" xfId="24654"/>
    <cellStyle name="Comma 4 2 4 6" xfId="19376"/>
    <cellStyle name="Comma 4 2 4 7" xfId="8437"/>
    <cellStyle name="Comma 4 2 5" xfId="2848"/>
    <cellStyle name="Comma 4 2 5 2" xfId="17965"/>
    <cellStyle name="Comma 4 2 5 3" xfId="8546"/>
    <cellStyle name="Comma 4 2 6" xfId="9564"/>
    <cellStyle name="Comma 4 2 6 2" xfId="13088"/>
    <cellStyle name="Comma 4 2 6 2 2" xfId="20810"/>
    <cellStyle name="Comma 4 2 6 3" xfId="19845"/>
    <cellStyle name="Comma 4 2 7" xfId="17108"/>
    <cellStyle name="Comma 4 3" xfId="1297"/>
    <cellStyle name="Comma 4 3 2" xfId="7405"/>
    <cellStyle name="Comma 4 3 3" xfId="7406"/>
    <cellStyle name="Comma 4 3 4" xfId="8576"/>
    <cellStyle name="Comma 4 3 5" xfId="9769"/>
    <cellStyle name="Comma 4 3 6" xfId="5583"/>
    <cellStyle name="Comma 4 4" xfId="1298"/>
    <cellStyle name="Comma 4 4 2" xfId="5584"/>
    <cellStyle name="Comma 4 4 2 2" xfId="8705"/>
    <cellStyle name="Comma 4 4 2 3" xfId="9770"/>
    <cellStyle name="Comma 4 4 2 4" xfId="19337"/>
    <cellStyle name="Comma 4 4 3" xfId="8439"/>
    <cellStyle name="Comma 4 4 3 2" xfId="10643"/>
    <cellStyle name="Comma 4 4 3 3" xfId="10156"/>
    <cellStyle name="Comma 4 4 3 3 2" xfId="13090"/>
    <cellStyle name="Comma 4 4 3 3 2 2" xfId="20812"/>
    <cellStyle name="Comma 4 4 3 3 3" xfId="20130"/>
    <cellStyle name="Comma 4 4 3 4" xfId="13089"/>
    <cellStyle name="Comma 4 4 3 4 2" xfId="20811"/>
    <cellStyle name="Comma 4 4 3 5" xfId="17852"/>
    <cellStyle name="Comma 4 4 3 5 2" xfId="24656"/>
    <cellStyle name="Comma 4 4 3 6" xfId="19378"/>
    <cellStyle name="Comma 4 4 4" xfId="8577"/>
    <cellStyle name="Comma 4 4 5" xfId="9566"/>
    <cellStyle name="Comma 4 4 5 2" xfId="13091"/>
    <cellStyle name="Comma 4 4 5 2 2" xfId="20813"/>
    <cellStyle name="Comma 4 4 5 3" xfId="19847"/>
    <cellStyle name="Comma 4 5" xfId="1299"/>
    <cellStyle name="Comma 4 5 2" xfId="7407"/>
    <cellStyle name="Comma 4 5 2 2" xfId="17725"/>
    <cellStyle name="Comma 4 5 3" xfId="8578"/>
    <cellStyle name="Comma 4 5 4" xfId="9771"/>
    <cellStyle name="Comma 4 5 4 2" xfId="17519"/>
    <cellStyle name="Comma 4 5 5" xfId="16619"/>
    <cellStyle name="Comma 4 5 6" xfId="5585"/>
    <cellStyle name="Comma 4 6" xfId="1300"/>
    <cellStyle name="Comma 4 6 2" xfId="8579"/>
    <cellStyle name="Comma 4 7" xfId="1301"/>
    <cellStyle name="Comma 4 7 2" xfId="7408"/>
    <cellStyle name="Comma 4 7 2 2" xfId="17726"/>
    <cellStyle name="Comma 4 7 3" xfId="8580"/>
    <cellStyle name="Comma 4 7 4" xfId="9772"/>
    <cellStyle name="Comma 4 7 4 2" xfId="17520"/>
    <cellStyle name="Comma 4 7 5" xfId="5586"/>
    <cellStyle name="Comma 4 8" xfId="1295"/>
    <cellStyle name="Comma 4 8 2" xfId="8574"/>
    <cellStyle name="Comma 4 9" xfId="1079"/>
    <cellStyle name="Comma 4 9 2" xfId="8704"/>
    <cellStyle name="Comma 4 9 3" xfId="10153"/>
    <cellStyle name="Comma 4 9 3 2" xfId="13093"/>
    <cellStyle name="Comma 4 9 3 2 2" xfId="20815"/>
    <cellStyle name="Comma 4 9 3 3" xfId="17849"/>
    <cellStyle name="Comma 4 9 3 3 2" xfId="24653"/>
    <cellStyle name="Comma 4 9 3 4" xfId="20127"/>
    <cellStyle name="Comma 4 9 4" xfId="10644"/>
    <cellStyle name="Comma 4 9 5" xfId="13092"/>
    <cellStyle name="Comma 4 9 5 2" xfId="20814"/>
    <cellStyle name="Comma 4 9 6" xfId="19375"/>
    <cellStyle name="Comma 4 9 7" xfId="8436"/>
    <cellStyle name="Comma 40" xfId="262"/>
    <cellStyle name="Comma 40 2" xfId="2014"/>
    <cellStyle name="Comma 40 3" xfId="10308"/>
    <cellStyle name="Comma 40 3 2" xfId="13095"/>
    <cellStyle name="Comma 40 3 2 2" xfId="20817"/>
    <cellStyle name="Comma 40 3 3" xfId="20289"/>
    <cellStyle name="Comma 40 4" xfId="13094"/>
    <cellStyle name="Comma 40 4 2" xfId="20816"/>
    <cellStyle name="Comma 40 5" xfId="18107"/>
    <cellStyle name="Comma 40 5 2" xfId="24816"/>
    <cellStyle name="Comma 40 6" xfId="19494"/>
    <cellStyle name="Comma 40 7" xfId="8995"/>
    <cellStyle name="Comma 41" xfId="263"/>
    <cellStyle name="Comma 41 2" xfId="2015"/>
    <cellStyle name="Comma 41 3" xfId="10324"/>
    <cellStyle name="Comma 41 3 2" xfId="13097"/>
    <cellStyle name="Comma 41 3 2 2" xfId="20819"/>
    <cellStyle name="Comma 41 3 3" xfId="20305"/>
    <cellStyle name="Comma 41 4" xfId="13096"/>
    <cellStyle name="Comma 41 4 2" xfId="20818"/>
    <cellStyle name="Comma 41 5" xfId="18130"/>
    <cellStyle name="Comma 41 5 2" xfId="24832"/>
    <cellStyle name="Comma 41 6" xfId="19510"/>
    <cellStyle name="Comma 41 7" xfId="9117"/>
    <cellStyle name="Comma 42" xfId="264"/>
    <cellStyle name="Comma 42 2" xfId="2016"/>
    <cellStyle name="Comma 42 3" xfId="3538"/>
    <cellStyle name="Comma 42 3 2" xfId="13099"/>
    <cellStyle name="Comma 42 3 2 2" xfId="20821"/>
    <cellStyle name="Comma 42 3 3" xfId="20345"/>
    <cellStyle name="Comma 42 3 4" xfId="10363"/>
    <cellStyle name="Comma 42 4" xfId="13098"/>
    <cellStyle name="Comma 42 4 2" xfId="20820"/>
    <cellStyle name="Comma 42 5" xfId="18170"/>
    <cellStyle name="Comma 42 5 2" xfId="24872"/>
    <cellStyle name="Comma 42 6" xfId="19550"/>
    <cellStyle name="Comma 42 7" xfId="9156"/>
    <cellStyle name="Comma 43" xfId="265"/>
    <cellStyle name="Comma 43 2" xfId="2017"/>
    <cellStyle name="Comma 43 3" xfId="3556"/>
    <cellStyle name="Comma 43 3 2" xfId="13101"/>
    <cellStyle name="Comma 43 3 2 2" xfId="20823"/>
    <cellStyle name="Comma 43 3 3" xfId="20309"/>
    <cellStyle name="Comma 43 3 4" xfId="10328"/>
    <cellStyle name="Comma 43 4" xfId="13100"/>
    <cellStyle name="Comma 43 4 2" xfId="20822"/>
    <cellStyle name="Comma 43 5" xfId="18134"/>
    <cellStyle name="Comma 43 5 2" xfId="24836"/>
    <cellStyle name="Comma 43 6" xfId="19514"/>
    <cellStyle name="Comma 43 7" xfId="9121"/>
    <cellStyle name="Comma 44" xfId="266"/>
    <cellStyle name="Comma 44 2" xfId="2018"/>
    <cellStyle name="Comma 44 3" xfId="10429"/>
    <cellStyle name="Comma 44 3 2" xfId="13103"/>
    <cellStyle name="Comma 44 3 2 2" xfId="20825"/>
    <cellStyle name="Comma 44 3 3" xfId="20411"/>
    <cellStyle name="Comma 44 4" xfId="13102"/>
    <cellStyle name="Comma 44 4 2" xfId="20824"/>
    <cellStyle name="Comma 44 5" xfId="18236"/>
    <cellStyle name="Comma 44 5 2" xfId="24938"/>
    <cellStyle name="Comma 44 6" xfId="19616"/>
    <cellStyle name="Comma 44 7" xfId="9230"/>
    <cellStyle name="Comma 45" xfId="267"/>
    <cellStyle name="Comma 45 2" xfId="2019"/>
    <cellStyle name="Comma 45 3" xfId="10621"/>
    <cellStyle name="Comma 45 3 2" xfId="13105"/>
    <cellStyle name="Comma 45 3 2 2" xfId="20827"/>
    <cellStyle name="Comma 45 3 3" xfId="20603"/>
    <cellStyle name="Comma 45 4" xfId="13104"/>
    <cellStyle name="Comma 45 4 2" xfId="20826"/>
    <cellStyle name="Comma 45 5" xfId="18429"/>
    <cellStyle name="Comma 45 5 2" xfId="25130"/>
    <cellStyle name="Comma 45 6" xfId="19808"/>
    <cellStyle name="Comma 45 7" xfId="9445"/>
    <cellStyle name="Comma 46" xfId="268"/>
    <cellStyle name="Comma 46 2" xfId="2020"/>
    <cellStyle name="Comma 46 3" xfId="10423"/>
    <cellStyle name="Comma 46 3 2" xfId="13107"/>
    <cellStyle name="Comma 46 3 2 2" xfId="20829"/>
    <cellStyle name="Comma 46 3 3" xfId="20405"/>
    <cellStyle name="Comma 46 4" xfId="13106"/>
    <cellStyle name="Comma 46 4 2" xfId="20828"/>
    <cellStyle name="Comma 46 5" xfId="18230"/>
    <cellStyle name="Comma 46 5 2" xfId="24932"/>
    <cellStyle name="Comma 46 6" xfId="19610"/>
    <cellStyle name="Comma 46 7" xfId="9224"/>
    <cellStyle name="Comma 47" xfId="269"/>
    <cellStyle name="Comma 47 2" xfId="2021"/>
    <cellStyle name="Comma 47 3" xfId="10445"/>
    <cellStyle name="Comma 47 3 2" xfId="13109"/>
    <cellStyle name="Comma 47 3 2 2" xfId="20831"/>
    <cellStyle name="Comma 47 3 3" xfId="20427"/>
    <cellStyle name="Comma 47 4" xfId="13108"/>
    <cellStyle name="Comma 47 4 2" xfId="20830"/>
    <cellStyle name="Comma 47 5" xfId="18252"/>
    <cellStyle name="Comma 47 5 2" xfId="24954"/>
    <cellStyle name="Comma 47 6" xfId="19632"/>
    <cellStyle name="Comma 47 7" xfId="9247"/>
    <cellStyle name="Comma 48" xfId="270"/>
    <cellStyle name="Comma 48 2" xfId="2022"/>
    <cellStyle name="Comma 48 3" xfId="10484"/>
    <cellStyle name="Comma 48 3 2" xfId="13111"/>
    <cellStyle name="Comma 48 3 2 2" xfId="20833"/>
    <cellStyle name="Comma 48 3 3" xfId="20466"/>
    <cellStyle name="Comma 48 4" xfId="13110"/>
    <cellStyle name="Comma 48 4 2" xfId="20832"/>
    <cellStyle name="Comma 48 5" xfId="18291"/>
    <cellStyle name="Comma 48 5 2" xfId="24993"/>
    <cellStyle name="Comma 48 6" xfId="19671"/>
    <cellStyle name="Comma 48 7" xfId="9298"/>
    <cellStyle name="Comma 49" xfId="271"/>
    <cellStyle name="Comma 49 2" xfId="2023"/>
    <cellStyle name="Comma 49 3" xfId="10414"/>
    <cellStyle name="Comma 49 3 2" xfId="13113"/>
    <cellStyle name="Comma 49 3 2 2" xfId="20835"/>
    <cellStyle name="Comma 49 3 3" xfId="20396"/>
    <cellStyle name="Comma 49 4" xfId="13112"/>
    <cellStyle name="Comma 49 4 2" xfId="20834"/>
    <cellStyle name="Comma 49 5" xfId="18221"/>
    <cellStyle name="Comma 49 5 2" xfId="24923"/>
    <cellStyle name="Comma 49 6" xfId="19601"/>
    <cellStyle name="Comma 49 7" xfId="9214"/>
    <cellStyle name="Comma 5" xfId="272"/>
    <cellStyle name="Comma 5 10" xfId="17109"/>
    <cellStyle name="Comma 5 11" xfId="5587"/>
    <cellStyle name="Comma 5 2" xfId="273"/>
    <cellStyle name="Comma 5 2 2" xfId="1302"/>
    <cellStyle name="Comma 5 2 2 2" xfId="17198"/>
    <cellStyle name="Comma 5 2 2 3" xfId="7409"/>
    <cellStyle name="Comma 5 2 3" xfId="2024"/>
    <cellStyle name="Comma 5 2 3 2" xfId="18036"/>
    <cellStyle name="Comma 5 2 3 3" xfId="8742"/>
    <cellStyle name="Comma 5 2 4" xfId="2850"/>
    <cellStyle name="Comma 5 2 4 2" xfId="8593"/>
    <cellStyle name="Comma 5 2 5" xfId="9774"/>
    <cellStyle name="Comma 5 2 5 2" xfId="17521"/>
    <cellStyle name="Comma 5 2 6" xfId="16621"/>
    <cellStyle name="Comma 5 2 7" xfId="5588"/>
    <cellStyle name="Comma 5 3" xfId="1080"/>
    <cellStyle name="Comma 5 3 2" xfId="17197"/>
    <cellStyle name="Comma 5 4" xfId="2641"/>
    <cellStyle name="Comma 5 4 2" xfId="17727"/>
    <cellStyle name="Comma 5 5" xfId="2849"/>
    <cellStyle name="Comma 5 5 2" xfId="7410"/>
    <cellStyle name="Comma 5 6" xfId="8980"/>
    <cellStyle name="Comma 5 6 10" xfId="19190"/>
    <cellStyle name="Comma 5 6 2" xfId="9204"/>
    <cellStyle name="Comma 5 6 2 2" xfId="10646"/>
    <cellStyle name="Comma 5 6 2 3" xfId="10406"/>
    <cellStyle name="Comma 5 6 2 3 2" xfId="13116"/>
    <cellStyle name="Comma 5 6 2 3 2 2" xfId="20838"/>
    <cellStyle name="Comma 5 6 2 3 3" xfId="20388"/>
    <cellStyle name="Comma 5 6 2 4" xfId="13115"/>
    <cellStyle name="Comma 5 6 2 4 2" xfId="20837"/>
    <cellStyle name="Comma 5 6 2 5" xfId="18213"/>
    <cellStyle name="Comma 5 6 2 5 2" xfId="24915"/>
    <cellStyle name="Comma 5 6 2 6" xfId="19593"/>
    <cellStyle name="Comma 5 6 3" xfId="10645"/>
    <cellStyle name="Comma 5 6 4" xfId="10306"/>
    <cellStyle name="Comma 5 6 4 2" xfId="13117"/>
    <cellStyle name="Comma 5 6 4 2 2" xfId="20839"/>
    <cellStyle name="Comma 5 6 4 3" xfId="20287"/>
    <cellStyle name="Comma 5 6 5" xfId="13114"/>
    <cellStyle name="Comma 5 6 5 2" xfId="20836"/>
    <cellStyle name="Comma 5 6 6" xfId="18101"/>
    <cellStyle name="Comma 5 6 6 2" xfId="24814"/>
    <cellStyle name="Comma 5 6 7" xfId="18541"/>
    <cellStyle name="Comma 5 6 7 2" xfId="25209"/>
    <cellStyle name="Comma 5 6 8" xfId="18741"/>
    <cellStyle name="Comma 5 6 8 2" xfId="25400"/>
    <cellStyle name="Comma 5 6 9" xfId="18953"/>
    <cellStyle name="Comma 5 6 9 2" xfId="25600"/>
    <cellStyle name="Comma 5 7" xfId="9162"/>
    <cellStyle name="Comma 5 7 2" xfId="10647"/>
    <cellStyle name="Comma 5 7 3" xfId="10369"/>
    <cellStyle name="Comma 5 7 3 2" xfId="13119"/>
    <cellStyle name="Comma 5 7 3 2 2" xfId="20841"/>
    <cellStyle name="Comma 5 7 3 3" xfId="20351"/>
    <cellStyle name="Comma 5 7 4" xfId="13118"/>
    <cellStyle name="Comma 5 7 4 2" xfId="20840"/>
    <cellStyle name="Comma 5 7 5" xfId="18176"/>
    <cellStyle name="Comma 5 7 5 2" xfId="24878"/>
    <cellStyle name="Comma 5 7 6" xfId="19556"/>
    <cellStyle name="Comma 5 8" xfId="9773"/>
    <cellStyle name="Comma 5 9" xfId="16620"/>
    <cellStyle name="Comma 50" xfId="274"/>
    <cellStyle name="Comma 50 2" xfId="2025"/>
    <cellStyle name="Comma 50 3" xfId="10485"/>
    <cellStyle name="Comma 50 3 2" xfId="13121"/>
    <cellStyle name="Comma 50 3 2 2" xfId="20843"/>
    <cellStyle name="Comma 50 3 3" xfId="20467"/>
    <cellStyle name="Comma 50 4" xfId="13120"/>
    <cellStyle name="Comma 50 4 2" xfId="20842"/>
    <cellStyle name="Comma 50 5" xfId="18292"/>
    <cellStyle name="Comma 50 5 2" xfId="24994"/>
    <cellStyle name="Comma 50 6" xfId="19672"/>
    <cellStyle name="Comma 50 7" xfId="9300"/>
    <cellStyle name="Comma 51" xfId="275"/>
    <cellStyle name="Comma 51 2" xfId="2026"/>
    <cellStyle name="Comma 51 3" xfId="10390"/>
    <cellStyle name="Comma 51 3 2" xfId="13123"/>
    <cellStyle name="Comma 51 3 2 2" xfId="20845"/>
    <cellStyle name="Comma 51 3 3" xfId="20372"/>
    <cellStyle name="Comma 51 4" xfId="13122"/>
    <cellStyle name="Comma 51 4 2" xfId="20844"/>
    <cellStyle name="Comma 51 5" xfId="18197"/>
    <cellStyle name="Comma 51 5 2" xfId="24899"/>
    <cellStyle name="Comma 51 6" xfId="19577"/>
    <cellStyle name="Comma 51 7" xfId="9186"/>
    <cellStyle name="Comma 52" xfId="276"/>
    <cellStyle name="Comma 52 2" xfId="2027"/>
    <cellStyle name="Comma 52 3" xfId="10441"/>
    <cellStyle name="Comma 52 3 2" xfId="13125"/>
    <cellStyle name="Comma 52 3 2 2" xfId="20847"/>
    <cellStyle name="Comma 52 3 3" xfId="20423"/>
    <cellStyle name="Comma 52 4" xfId="13124"/>
    <cellStyle name="Comma 52 4 2" xfId="20846"/>
    <cellStyle name="Comma 52 5" xfId="18248"/>
    <cellStyle name="Comma 52 5 2" xfId="24950"/>
    <cellStyle name="Comma 52 6" xfId="19628"/>
    <cellStyle name="Comma 52 7" xfId="9243"/>
    <cellStyle name="Comma 53" xfId="277"/>
    <cellStyle name="Comma 53 2" xfId="2028"/>
    <cellStyle name="Comma 53 3" xfId="10627"/>
    <cellStyle name="Comma 53 3 2" xfId="13127"/>
    <cellStyle name="Comma 53 3 2 2" xfId="20849"/>
    <cellStyle name="Comma 53 3 3" xfId="20609"/>
    <cellStyle name="Comma 53 4" xfId="13126"/>
    <cellStyle name="Comma 53 4 2" xfId="20848"/>
    <cellStyle name="Comma 53 5" xfId="18435"/>
    <cellStyle name="Comma 53 5 2" xfId="25136"/>
    <cellStyle name="Comma 53 6" xfId="19814"/>
    <cellStyle name="Comma 53 7" xfId="9452"/>
    <cellStyle name="Comma 54" xfId="278"/>
    <cellStyle name="Comma 54 2" xfId="2029"/>
    <cellStyle name="Comma 54 3" xfId="10412"/>
    <cellStyle name="Comma 54 3 2" xfId="13129"/>
    <cellStyle name="Comma 54 3 2 2" xfId="20851"/>
    <cellStyle name="Comma 54 3 3" xfId="20394"/>
    <cellStyle name="Comma 54 4" xfId="13128"/>
    <cellStyle name="Comma 54 4 2" xfId="20850"/>
    <cellStyle name="Comma 54 5" xfId="18219"/>
    <cellStyle name="Comma 54 5 2" xfId="24921"/>
    <cellStyle name="Comma 54 6" xfId="19599"/>
    <cellStyle name="Comma 54 7" xfId="9212"/>
    <cellStyle name="Comma 55" xfId="279"/>
    <cellStyle name="Comma 55 2" xfId="2030"/>
    <cellStyle name="Comma 55 3" xfId="10440"/>
    <cellStyle name="Comma 55 3 2" xfId="13131"/>
    <cellStyle name="Comma 55 3 2 2" xfId="20853"/>
    <cellStyle name="Comma 55 3 3" xfId="20422"/>
    <cellStyle name="Comma 55 4" xfId="13130"/>
    <cellStyle name="Comma 55 4 2" xfId="20852"/>
    <cellStyle name="Comma 55 5" xfId="18247"/>
    <cellStyle name="Comma 55 5 2" xfId="24949"/>
    <cellStyle name="Comma 55 6" xfId="19627"/>
    <cellStyle name="Comma 55 7" xfId="9242"/>
    <cellStyle name="Comma 56" xfId="2639"/>
    <cellStyle name="Comma 56 2" xfId="10648"/>
    <cellStyle name="Comma 56 3" xfId="10631"/>
    <cellStyle name="Comma 56 3 2" xfId="13133"/>
    <cellStyle name="Comma 56 3 2 2" xfId="20855"/>
    <cellStyle name="Comma 56 3 3" xfId="20613"/>
    <cellStyle name="Comma 56 4" xfId="13132"/>
    <cellStyle name="Comma 56 4 2" xfId="20854"/>
    <cellStyle name="Comma 56 5" xfId="18439"/>
    <cellStyle name="Comma 56 5 2" xfId="25140"/>
    <cellStyle name="Comma 56 6" xfId="19818"/>
    <cellStyle name="Comma 56 7" xfId="9457"/>
    <cellStyle name="Comma 57" xfId="3554"/>
    <cellStyle name="Comma 57 2" xfId="10649"/>
    <cellStyle name="Comma 57 3" xfId="10453"/>
    <cellStyle name="Comma 57 3 2" xfId="13135"/>
    <cellStyle name="Comma 57 3 2 2" xfId="20857"/>
    <cellStyle name="Comma 57 3 3" xfId="20435"/>
    <cellStyle name="Comma 57 4" xfId="13134"/>
    <cellStyle name="Comma 57 4 2" xfId="20856"/>
    <cellStyle name="Comma 57 5" xfId="18260"/>
    <cellStyle name="Comma 57 5 2" xfId="24962"/>
    <cellStyle name="Comma 57 6" xfId="19640"/>
    <cellStyle name="Comma 57 7" xfId="9256"/>
    <cellStyle name="Comma 58" xfId="3551"/>
    <cellStyle name="Comma 58 2" xfId="10650"/>
    <cellStyle name="Comma 58 3" xfId="10617"/>
    <cellStyle name="Comma 58 3 2" xfId="13137"/>
    <cellStyle name="Comma 58 3 2 2" xfId="20859"/>
    <cellStyle name="Comma 58 3 3" xfId="20599"/>
    <cellStyle name="Comma 58 4" xfId="13136"/>
    <cellStyle name="Comma 58 4 2" xfId="20858"/>
    <cellStyle name="Comma 58 5" xfId="18425"/>
    <cellStyle name="Comma 58 5 2" xfId="25126"/>
    <cellStyle name="Comma 58 6" xfId="19804"/>
    <cellStyle name="Comma 58 7" xfId="9441"/>
    <cellStyle name="Comma 59" xfId="7411"/>
    <cellStyle name="Comma 59 2" xfId="17199"/>
    <cellStyle name="Comma 6" xfId="280"/>
    <cellStyle name="Comma 6 10" xfId="17110"/>
    <cellStyle name="Comma 6 11" xfId="5589"/>
    <cellStyle name="Comma 6 2" xfId="281"/>
    <cellStyle name="Comma 6 2 10" xfId="17201"/>
    <cellStyle name="Comma 6 2 11" xfId="5590"/>
    <cellStyle name="Comma 6 2 2" xfId="1303"/>
    <cellStyle name="Comma 6 2 2 2" xfId="5592"/>
    <cellStyle name="Comma 6 2 2 2 2" xfId="5593"/>
    <cellStyle name="Comma 6 2 2 2 2 2" xfId="6063"/>
    <cellStyle name="Comma 6 2 2 2 2 2 2" xfId="9777"/>
    <cellStyle name="Comma 6 2 2 2 2 3" xfId="8444"/>
    <cellStyle name="Comma 6 2 2 2 2 3 2" xfId="10651"/>
    <cellStyle name="Comma 6 2 2 2 2 3 3" xfId="10161"/>
    <cellStyle name="Comma 6 2 2 2 2 3 3 2" xfId="13139"/>
    <cellStyle name="Comma 6 2 2 2 2 3 3 2 2" xfId="20861"/>
    <cellStyle name="Comma 6 2 2 2 2 3 3 3" xfId="20135"/>
    <cellStyle name="Comma 6 2 2 2 2 3 4" xfId="13138"/>
    <cellStyle name="Comma 6 2 2 2 2 3 4 2" xfId="20860"/>
    <cellStyle name="Comma 6 2 2 2 2 3 5" xfId="17857"/>
    <cellStyle name="Comma 6 2 2 2 2 3 5 2" xfId="24661"/>
    <cellStyle name="Comma 6 2 2 2 2 3 6" xfId="19383"/>
    <cellStyle name="Comma 6 2 2 2 2 4" xfId="9019"/>
    <cellStyle name="Comma 6 2 2 2 2 5" xfId="9571"/>
    <cellStyle name="Comma 6 2 2 2 2 5 2" xfId="13140"/>
    <cellStyle name="Comma 6 2 2 2 2 5 2 2" xfId="20862"/>
    <cellStyle name="Comma 6 2 2 2 2 5 3" xfId="19852"/>
    <cellStyle name="Comma 6 2 2 2 3" xfId="5594"/>
    <cellStyle name="Comma 6 2 2 2 3 2" xfId="9778"/>
    <cellStyle name="Comma 6 2 2 2 4" xfId="8443"/>
    <cellStyle name="Comma 6 2 2 2 4 2" xfId="10652"/>
    <cellStyle name="Comma 6 2 2 2 4 3" xfId="10160"/>
    <cellStyle name="Comma 6 2 2 2 4 3 2" xfId="13142"/>
    <cellStyle name="Comma 6 2 2 2 4 3 2 2" xfId="20864"/>
    <cellStyle name="Comma 6 2 2 2 4 3 3" xfId="20134"/>
    <cellStyle name="Comma 6 2 2 2 4 4" xfId="13141"/>
    <cellStyle name="Comma 6 2 2 2 4 4 2" xfId="20863"/>
    <cellStyle name="Comma 6 2 2 2 4 5" xfId="17856"/>
    <cellStyle name="Comma 6 2 2 2 4 5 2" xfId="24660"/>
    <cellStyle name="Comma 6 2 2 2 4 6" xfId="19382"/>
    <cellStyle name="Comma 6 2 2 2 5" xfId="9018"/>
    <cellStyle name="Comma 6 2 2 2 6" xfId="9570"/>
    <cellStyle name="Comma 6 2 2 2 6 2" xfId="13143"/>
    <cellStyle name="Comma 6 2 2 2 6 2 2" xfId="20865"/>
    <cellStyle name="Comma 6 2 2 2 6 3" xfId="19851"/>
    <cellStyle name="Comma 6 2 2 3" xfId="5595"/>
    <cellStyle name="Comma 6 2 2 3 2" xfId="5596"/>
    <cellStyle name="Comma 6 2 2 3 2 2" xfId="9779"/>
    <cellStyle name="Comma 6 2 2 3 3" xfId="8445"/>
    <cellStyle name="Comma 6 2 2 3 3 2" xfId="10653"/>
    <cellStyle name="Comma 6 2 2 3 3 3" xfId="10162"/>
    <cellStyle name="Comma 6 2 2 3 3 3 2" xfId="13145"/>
    <cellStyle name="Comma 6 2 2 3 3 3 2 2" xfId="20867"/>
    <cellStyle name="Comma 6 2 2 3 3 3 3" xfId="20136"/>
    <cellStyle name="Comma 6 2 2 3 3 4" xfId="13144"/>
    <cellStyle name="Comma 6 2 2 3 3 4 2" xfId="20866"/>
    <cellStyle name="Comma 6 2 2 3 3 5" xfId="17858"/>
    <cellStyle name="Comma 6 2 2 3 3 5 2" xfId="24662"/>
    <cellStyle name="Comma 6 2 2 3 3 6" xfId="19384"/>
    <cellStyle name="Comma 6 2 2 3 4" xfId="9020"/>
    <cellStyle name="Comma 6 2 2 3 5" xfId="9572"/>
    <cellStyle name="Comma 6 2 2 3 5 2" xfId="13146"/>
    <cellStyle name="Comma 6 2 2 3 5 2 2" xfId="20868"/>
    <cellStyle name="Comma 6 2 2 3 5 3" xfId="19853"/>
    <cellStyle name="Comma 6 2 2 4" xfId="5597"/>
    <cellStyle name="Comma 6 2 2 4 2" xfId="9780"/>
    <cellStyle name="Comma 6 2 2 5" xfId="8442"/>
    <cellStyle name="Comma 6 2 2 5 2" xfId="10654"/>
    <cellStyle name="Comma 6 2 2 5 3" xfId="10159"/>
    <cellStyle name="Comma 6 2 2 5 3 2" xfId="13148"/>
    <cellStyle name="Comma 6 2 2 5 3 2 2" xfId="20870"/>
    <cellStyle name="Comma 6 2 2 5 3 3" xfId="20133"/>
    <cellStyle name="Comma 6 2 2 5 4" xfId="13147"/>
    <cellStyle name="Comma 6 2 2 5 4 2" xfId="20869"/>
    <cellStyle name="Comma 6 2 2 5 5" xfId="17855"/>
    <cellStyle name="Comma 6 2 2 5 5 2" xfId="24659"/>
    <cellStyle name="Comma 6 2 2 5 6" xfId="19381"/>
    <cellStyle name="Comma 6 2 2 6" xfId="9017"/>
    <cellStyle name="Comma 6 2 2 7" xfId="9569"/>
    <cellStyle name="Comma 6 2 2 7 2" xfId="13149"/>
    <cellStyle name="Comma 6 2 2 7 2 2" xfId="20871"/>
    <cellStyle name="Comma 6 2 2 7 3" xfId="19850"/>
    <cellStyle name="Comma 6 2 2 8" xfId="5591"/>
    <cellStyle name="Comma 6 2 3" xfId="2031"/>
    <cellStyle name="Comma 6 2 3 2" xfId="5599"/>
    <cellStyle name="Comma 6 2 3 2 2" xfId="5600"/>
    <cellStyle name="Comma 6 2 3 2 2 2" xfId="9781"/>
    <cellStyle name="Comma 6 2 3 2 3" xfId="8447"/>
    <cellStyle name="Comma 6 2 3 2 3 2" xfId="10655"/>
    <cellStyle name="Comma 6 2 3 2 3 3" xfId="10164"/>
    <cellStyle name="Comma 6 2 3 2 3 3 2" xfId="13151"/>
    <cellStyle name="Comma 6 2 3 2 3 3 2 2" xfId="20873"/>
    <cellStyle name="Comma 6 2 3 2 3 3 3" xfId="20138"/>
    <cellStyle name="Comma 6 2 3 2 3 4" xfId="13150"/>
    <cellStyle name="Comma 6 2 3 2 3 4 2" xfId="20872"/>
    <cellStyle name="Comma 6 2 3 2 3 5" xfId="17860"/>
    <cellStyle name="Comma 6 2 3 2 3 5 2" xfId="24664"/>
    <cellStyle name="Comma 6 2 3 2 3 6" xfId="19386"/>
    <cellStyle name="Comma 6 2 3 2 4" xfId="9022"/>
    <cellStyle name="Comma 6 2 3 2 5" xfId="9574"/>
    <cellStyle name="Comma 6 2 3 2 5 2" xfId="13152"/>
    <cellStyle name="Comma 6 2 3 2 5 2 2" xfId="20874"/>
    <cellStyle name="Comma 6 2 3 2 5 3" xfId="19855"/>
    <cellStyle name="Comma 6 2 3 3" xfId="5601"/>
    <cellStyle name="Comma 6 2 3 3 2" xfId="9782"/>
    <cellStyle name="Comma 6 2 3 4" xfId="8446"/>
    <cellStyle name="Comma 6 2 3 4 2" xfId="10656"/>
    <cellStyle name="Comma 6 2 3 4 3" xfId="10163"/>
    <cellStyle name="Comma 6 2 3 4 3 2" xfId="13154"/>
    <cellStyle name="Comma 6 2 3 4 3 2 2" xfId="20876"/>
    <cellStyle name="Comma 6 2 3 4 3 3" xfId="20137"/>
    <cellStyle name="Comma 6 2 3 4 4" xfId="13153"/>
    <cellStyle name="Comma 6 2 3 4 4 2" xfId="20875"/>
    <cellStyle name="Comma 6 2 3 4 5" xfId="17859"/>
    <cellStyle name="Comma 6 2 3 4 5 2" xfId="24663"/>
    <cellStyle name="Comma 6 2 3 4 6" xfId="19385"/>
    <cellStyle name="Comma 6 2 3 5" xfId="9021"/>
    <cellStyle name="Comma 6 2 3 6" xfId="9573"/>
    <cellStyle name="Comma 6 2 3 6 2" xfId="13155"/>
    <cellStyle name="Comma 6 2 3 6 2 2" xfId="20877"/>
    <cellStyle name="Comma 6 2 3 6 3" xfId="19854"/>
    <cellStyle name="Comma 6 2 3 7" xfId="5598"/>
    <cellStyle name="Comma 6 2 4" xfId="5602"/>
    <cellStyle name="Comma 6 2 4 2" xfId="5603"/>
    <cellStyle name="Comma 6 2 4 2 2" xfId="9783"/>
    <cellStyle name="Comma 6 2 4 3" xfId="8448"/>
    <cellStyle name="Comma 6 2 4 3 2" xfId="10657"/>
    <cellStyle name="Comma 6 2 4 3 3" xfId="10165"/>
    <cellStyle name="Comma 6 2 4 3 3 2" xfId="13157"/>
    <cellStyle name="Comma 6 2 4 3 3 2 2" xfId="20879"/>
    <cellStyle name="Comma 6 2 4 3 3 3" xfId="20139"/>
    <cellStyle name="Comma 6 2 4 3 4" xfId="13156"/>
    <cellStyle name="Comma 6 2 4 3 4 2" xfId="20878"/>
    <cellStyle name="Comma 6 2 4 3 5" xfId="17861"/>
    <cellStyle name="Comma 6 2 4 3 5 2" xfId="24665"/>
    <cellStyle name="Comma 6 2 4 3 6" xfId="19387"/>
    <cellStyle name="Comma 6 2 4 4" xfId="9023"/>
    <cellStyle name="Comma 6 2 4 5" xfId="9575"/>
    <cellStyle name="Comma 6 2 4 5 2" xfId="13158"/>
    <cellStyle name="Comma 6 2 4 5 2 2" xfId="20880"/>
    <cellStyle name="Comma 6 2 4 5 3" xfId="19856"/>
    <cellStyle name="Comma 6 2 5" xfId="6064"/>
    <cellStyle name="Comma 6 2 5 2" xfId="9016"/>
    <cellStyle name="Comma 6 2 6" xfId="8441"/>
    <cellStyle name="Comma 6 2 6 2" xfId="10658"/>
    <cellStyle name="Comma 6 2 6 3" xfId="10158"/>
    <cellStyle name="Comma 6 2 6 3 2" xfId="13160"/>
    <cellStyle name="Comma 6 2 6 3 2 2" xfId="20882"/>
    <cellStyle name="Comma 6 2 6 3 3" xfId="20132"/>
    <cellStyle name="Comma 6 2 6 4" xfId="13159"/>
    <cellStyle name="Comma 6 2 6 4 2" xfId="20881"/>
    <cellStyle name="Comma 6 2 6 5" xfId="17854"/>
    <cellStyle name="Comma 6 2 6 5 2" xfId="24658"/>
    <cellStyle name="Comma 6 2 6 6" xfId="19380"/>
    <cellStyle name="Comma 6 2 7" xfId="8706"/>
    <cellStyle name="Comma 6 2 7 2" xfId="18018"/>
    <cellStyle name="Comma 6 2 8" xfId="9568"/>
    <cellStyle name="Comma 6 2 8 2" xfId="9776"/>
    <cellStyle name="Comma 6 2 8 3" xfId="13161"/>
    <cellStyle name="Comma 6 2 8 3 2" xfId="20883"/>
    <cellStyle name="Comma 6 2 8 4" xfId="19849"/>
    <cellStyle name="Comma 6 2 9" xfId="12909"/>
    <cellStyle name="Comma 6 2 9 2" xfId="20662"/>
    <cellStyle name="Comma 6 3" xfId="1081"/>
    <cellStyle name="Comma 6 3 2" xfId="5605"/>
    <cellStyle name="Comma 6 3 2 2" xfId="9024"/>
    <cellStyle name="Comma 6 3 3" xfId="8449"/>
    <cellStyle name="Comma 6 3 3 2" xfId="10659"/>
    <cellStyle name="Comma 6 3 3 3" xfId="10166"/>
    <cellStyle name="Comma 6 3 3 3 2" xfId="13163"/>
    <cellStyle name="Comma 6 3 3 3 2 2" xfId="20885"/>
    <cellStyle name="Comma 6 3 3 3 3" xfId="20140"/>
    <cellStyle name="Comma 6 3 3 4" xfId="13162"/>
    <cellStyle name="Comma 6 3 3 4 2" xfId="20884"/>
    <cellStyle name="Comma 6 3 3 5" xfId="17862"/>
    <cellStyle name="Comma 6 3 3 5 2" xfId="24666"/>
    <cellStyle name="Comma 6 3 3 6" xfId="19388"/>
    <cellStyle name="Comma 6 3 4" xfId="8731"/>
    <cellStyle name="Comma 6 3 4 2" xfId="18033"/>
    <cellStyle name="Comma 6 3 5" xfId="9576"/>
    <cellStyle name="Comma 6 3 5 2" xfId="9784"/>
    <cellStyle name="Comma 6 3 5 3" xfId="13164"/>
    <cellStyle name="Comma 6 3 5 3 2" xfId="20886"/>
    <cellStyle name="Comma 6 3 5 4" xfId="19857"/>
    <cellStyle name="Comma 6 3 6" xfId="17200"/>
    <cellStyle name="Comma 6 3 7" xfId="5604"/>
    <cellStyle name="Comma 6 4" xfId="2851"/>
    <cellStyle name="Comma 6 4 2" xfId="7412"/>
    <cellStyle name="Comma 6 4 3" xfId="8984"/>
    <cellStyle name="Comma 6 4 3 2" xfId="18102"/>
    <cellStyle name="Comma 6 4 4" xfId="5606"/>
    <cellStyle name="Comma 6 5" xfId="5607"/>
    <cellStyle name="Comma 6 5 2" xfId="17522"/>
    <cellStyle name="Comma 6 6" xfId="5608"/>
    <cellStyle name="Comma 6 6 2" xfId="9015"/>
    <cellStyle name="Comma 6 7" xfId="8440"/>
    <cellStyle name="Comma 6 7 2" xfId="10660"/>
    <cellStyle name="Comma 6 7 3" xfId="10157"/>
    <cellStyle name="Comma 6 7 3 2" xfId="13166"/>
    <cellStyle name="Comma 6 7 3 2 2" xfId="20888"/>
    <cellStyle name="Comma 6 7 3 3" xfId="20131"/>
    <cellStyle name="Comma 6 7 4" xfId="13165"/>
    <cellStyle name="Comma 6 7 4 2" xfId="20887"/>
    <cellStyle name="Comma 6 7 5" xfId="17853"/>
    <cellStyle name="Comma 6 7 5 2" xfId="24657"/>
    <cellStyle name="Comma 6 7 6" xfId="19379"/>
    <cellStyle name="Comma 6 8" xfId="8549"/>
    <cellStyle name="Comma 6 8 2" xfId="17968"/>
    <cellStyle name="Comma 6 9" xfId="9567"/>
    <cellStyle name="Comma 6 9 2" xfId="9775"/>
    <cellStyle name="Comma 6 9 3" xfId="13167"/>
    <cellStyle name="Comma 6 9 3 2" xfId="20889"/>
    <cellStyle name="Comma 6 9 4" xfId="19848"/>
    <cellStyle name="Comma 6_Schedule May 2011" xfId="6065"/>
    <cellStyle name="Comma 60" xfId="9153"/>
    <cellStyle name="Comma 60 2" xfId="10661"/>
    <cellStyle name="Comma 60 3" xfId="10360"/>
    <cellStyle name="Comma 60 3 2" xfId="13169"/>
    <cellStyle name="Comma 60 3 2 2" xfId="20891"/>
    <cellStyle name="Comma 60 3 3" xfId="20342"/>
    <cellStyle name="Comma 60 4" xfId="13168"/>
    <cellStyle name="Comma 60 4 2" xfId="20890"/>
    <cellStyle name="Comma 60 5" xfId="18167"/>
    <cellStyle name="Comma 60 5 2" xfId="24869"/>
    <cellStyle name="Comma 60 6" xfId="19547"/>
    <cellStyle name="Comma 61" xfId="9197"/>
    <cellStyle name="Comma 61 2" xfId="10662"/>
    <cellStyle name="Comma 61 3" xfId="10401"/>
    <cellStyle name="Comma 61 3 2" xfId="13171"/>
    <cellStyle name="Comma 61 3 2 2" xfId="20893"/>
    <cellStyle name="Comma 61 3 3" xfId="20383"/>
    <cellStyle name="Comma 61 4" xfId="13170"/>
    <cellStyle name="Comma 61 4 2" xfId="20892"/>
    <cellStyle name="Comma 61 5" xfId="18208"/>
    <cellStyle name="Comma 61 5 2" xfId="24910"/>
    <cellStyle name="Comma 61 6" xfId="19588"/>
    <cellStyle name="Comma 62" xfId="9170"/>
    <cellStyle name="Comma 62 2" xfId="10663"/>
    <cellStyle name="Comma 62 3" xfId="10374"/>
    <cellStyle name="Comma 62 3 2" xfId="13173"/>
    <cellStyle name="Comma 62 3 2 2" xfId="20895"/>
    <cellStyle name="Comma 62 3 3" xfId="20356"/>
    <cellStyle name="Comma 62 4" xfId="13172"/>
    <cellStyle name="Comma 62 4 2" xfId="20894"/>
    <cellStyle name="Comma 62 5" xfId="18181"/>
    <cellStyle name="Comma 62 5 2" xfId="24883"/>
    <cellStyle name="Comma 62 6" xfId="19561"/>
    <cellStyle name="Comma 63" xfId="9193"/>
    <cellStyle name="Comma 63 2" xfId="10664"/>
    <cellStyle name="Comma 63 3" xfId="10397"/>
    <cellStyle name="Comma 63 3 2" xfId="13175"/>
    <cellStyle name="Comma 63 3 2 2" xfId="20897"/>
    <cellStyle name="Comma 63 3 3" xfId="20379"/>
    <cellStyle name="Comma 63 4" xfId="13174"/>
    <cellStyle name="Comma 63 4 2" xfId="20896"/>
    <cellStyle name="Comma 63 5" xfId="18204"/>
    <cellStyle name="Comma 63 5 2" xfId="24906"/>
    <cellStyle name="Comma 63 6" xfId="19584"/>
    <cellStyle name="Comma 64" xfId="9253"/>
    <cellStyle name="Comma 64 2" xfId="10665"/>
    <cellStyle name="Comma 64 3" xfId="10450"/>
    <cellStyle name="Comma 64 3 2" xfId="13177"/>
    <cellStyle name="Comma 64 3 2 2" xfId="20899"/>
    <cellStyle name="Comma 64 3 3" xfId="20432"/>
    <cellStyle name="Comma 64 4" xfId="13176"/>
    <cellStyle name="Comma 64 4 2" xfId="20898"/>
    <cellStyle name="Comma 64 5" xfId="18257"/>
    <cellStyle name="Comma 64 5 2" xfId="24959"/>
    <cellStyle name="Comma 64 6" xfId="19637"/>
    <cellStyle name="Comma 65" xfId="9275"/>
    <cellStyle name="Comma 65 2" xfId="10666"/>
    <cellStyle name="Comma 65 3" xfId="10466"/>
    <cellStyle name="Comma 65 3 2" xfId="13179"/>
    <cellStyle name="Comma 65 3 2 2" xfId="20901"/>
    <cellStyle name="Comma 65 3 3" xfId="20448"/>
    <cellStyle name="Comma 65 4" xfId="13178"/>
    <cellStyle name="Comma 65 4 2" xfId="20900"/>
    <cellStyle name="Comma 65 5" xfId="18273"/>
    <cellStyle name="Comma 65 5 2" xfId="24975"/>
    <cellStyle name="Comma 65 6" xfId="19653"/>
    <cellStyle name="Comma 66" xfId="9222"/>
    <cellStyle name="Comma 66 2" xfId="10667"/>
    <cellStyle name="Comma 66 3" xfId="10421"/>
    <cellStyle name="Comma 66 3 2" xfId="13181"/>
    <cellStyle name="Comma 66 3 2 2" xfId="20903"/>
    <cellStyle name="Comma 66 3 3" xfId="20403"/>
    <cellStyle name="Comma 66 4" xfId="13180"/>
    <cellStyle name="Comma 66 4 2" xfId="20902"/>
    <cellStyle name="Comma 66 5" xfId="18228"/>
    <cellStyle name="Comma 66 5 2" xfId="24930"/>
    <cellStyle name="Comma 66 6" xfId="19608"/>
    <cellStyle name="Comma 67" xfId="9286"/>
    <cellStyle name="Comma 67 2" xfId="10668"/>
    <cellStyle name="Comma 67 3" xfId="10475"/>
    <cellStyle name="Comma 67 3 2" xfId="13183"/>
    <cellStyle name="Comma 67 3 2 2" xfId="20905"/>
    <cellStyle name="Comma 67 3 3" xfId="20457"/>
    <cellStyle name="Comma 67 4" xfId="13182"/>
    <cellStyle name="Comma 67 4 2" xfId="20904"/>
    <cellStyle name="Comma 67 5" xfId="18282"/>
    <cellStyle name="Comma 67 5 2" xfId="24984"/>
    <cellStyle name="Comma 67 6" xfId="19662"/>
    <cellStyle name="Comma 68" xfId="9425"/>
    <cellStyle name="Comma 68 2" xfId="10669"/>
    <cellStyle name="Comma 68 3" xfId="10609"/>
    <cellStyle name="Comma 68 3 2" xfId="13185"/>
    <cellStyle name="Comma 68 3 2 2" xfId="20907"/>
    <cellStyle name="Comma 68 3 3" xfId="20591"/>
    <cellStyle name="Comma 68 4" xfId="13184"/>
    <cellStyle name="Comma 68 4 2" xfId="20906"/>
    <cellStyle name="Comma 68 5" xfId="18416"/>
    <cellStyle name="Comma 68 5 2" xfId="25118"/>
    <cellStyle name="Comma 68 6" xfId="19796"/>
    <cellStyle name="Comma 69" xfId="9154"/>
    <cellStyle name="Comma 69 2" xfId="10670"/>
    <cellStyle name="Comma 69 3" xfId="10361"/>
    <cellStyle name="Comma 69 3 2" xfId="13187"/>
    <cellStyle name="Comma 69 3 2 2" xfId="20909"/>
    <cellStyle name="Comma 69 3 3" xfId="20343"/>
    <cellStyle name="Comma 69 4" xfId="13186"/>
    <cellStyle name="Comma 69 4 2" xfId="20908"/>
    <cellStyle name="Comma 69 5" xfId="18168"/>
    <cellStyle name="Comma 69 5 2" xfId="24870"/>
    <cellStyle name="Comma 69 6" xfId="19548"/>
    <cellStyle name="Comma 7" xfId="282"/>
    <cellStyle name="Comma 7 10" xfId="17111"/>
    <cellStyle name="Comma 7 11" xfId="5609"/>
    <cellStyle name="Comma 7 2" xfId="283"/>
    <cellStyle name="Comma 7 2 2" xfId="1304"/>
    <cellStyle name="Comma 7 2 2 2" xfId="6066"/>
    <cellStyle name="Comma 7 2 2 2 2" xfId="9787"/>
    <cellStyle name="Comma 7 2 2 3" xfId="8452"/>
    <cellStyle name="Comma 7 2 2 3 2" xfId="10671"/>
    <cellStyle name="Comma 7 2 2 3 3" xfId="10169"/>
    <cellStyle name="Comma 7 2 2 3 3 2" xfId="13189"/>
    <cellStyle name="Comma 7 2 2 3 3 2 2" xfId="20911"/>
    <cellStyle name="Comma 7 2 2 3 3 3" xfId="20143"/>
    <cellStyle name="Comma 7 2 2 3 4" xfId="13188"/>
    <cellStyle name="Comma 7 2 2 3 4 2" xfId="20910"/>
    <cellStyle name="Comma 7 2 2 3 5" xfId="17865"/>
    <cellStyle name="Comma 7 2 2 3 5 2" xfId="24669"/>
    <cellStyle name="Comma 7 2 2 3 6" xfId="19391"/>
    <cellStyle name="Comma 7 2 2 4" xfId="9027"/>
    <cellStyle name="Comma 7 2 2 5" xfId="9579"/>
    <cellStyle name="Comma 7 2 2 5 2" xfId="13190"/>
    <cellStyle name="Comma 7 2 2 5 2 2" xfId="20912"/>
    <cellStyle name="Comma 7 2 2 5 3" xfId="19860"/>
    <cellStyle name="Comma 7 2 2 6" xfId="5611"/>
    <cellStyle name="Comma 7 2 3" xfId="2032"/>
    <cellStyle name="Comma 7 2 3 2" xfId="9026"/>
    <cellStyle name="Comma 7 2 3 3" xfId="5612"/>
    <cellStyle name="Comma 7 2 4" xfId="8451"/>
    <cellStyle name="Comma 7 2 4 2" xfId="10672"/>
    <cellStyle name="Comma 7 2 4 3" xfId="10168"/>
    <cellStyle name="Comma 7 2 4 3 2" xfId="13192"/>
    <cellStyle name="Comma 7 2 4 3 2 2" xfId="20914"/>
    <cellStyle name="Comma 7 2 4 3 3" xfId="20142"/>
    <cellStyle name="Comma 7 2 4 4" xfId="13191"/>
    <cellStyle name="Comma 7 2 4 4 2" xfId="20913"/>
    <cellStyle name="Comma 7 2 4 5" xfId="17864"/>
    <cellStyle name="Comma 7 2 4 5 2" xfId="24668"/>
    <cellStyle name="Comma 7 2 4 6" xfId="19390"/>
    <cellStyle name="Comma 7 2 5" xfId="8708"/>
    <cellStyle name="Comma 7 2 5 2" xfId="18020"/>
    <cellStyle name="Comma 7 2 6" xfId="9578"/>
    <cellStyle name="Comma 7 2 6 2" xfId="9786"/>
    <cellStyle name="Comma 7 2 6 3" xfId="13193"/>
    <cellStyle name="Comma 7 2 6 3 2" xfId="20915"/>
    <cellStyle name="Comma 7 2 6 4" xfId="19859"/>
    <cellStyle name="Comma 7 2 7" xfId="12910"/>
    <cellStyle name="Comma 7 2 7 2" xfId="20663"/>
    <cellStyle name="Comma 7 2 8" xfId="17203"/>
    <cellStyle name="Comma 7 2 9" xfId="5610"/>
    <cellStyle name="Comma 7 3" xfId="1082"/>
    <cellStyle name="Comma 7 3 2" xfId="5614"/>
    <cellStyle name="Comma 7 3 2 2" xfId="6067"/>
    <cellStyle name="Comma 7 3 2 2 2" xfId="9789"/>
    <cellStyle name="Comma 7 3 2 3" xfId="8454"/>
    <cellStyle name="Comma 7 3 2 3 2" xfId="10673"/>
    <cellStyle name="Comma 7 3 2 3 3" xfId="10171"/>
    <cellStyle name="Comma 7 3 2 3 3 2" xfId="13195"/>
    <cellStyle name="Comma 7 3 2 3 3 2 2" xfId="20917"/>
    <cellStyle name="Comma 7 3 2 3 3 3" xfId="20145"/>
    <cellStyle name="Comma 7 3 2 3 4" xfId="13194"/>
    <cellStyle name="Comma 7 3 2 3 4 2" xfId="20916"/>
    <cellStyle name="Comma 7 3 2 3 5" xfId="17867"/>
    <cellStyle name="Comma 7 3 2 3 5 2" xfId="24671"/>
    <cellStyle name="Comma 7 3 2 3 6" xfId="19393"/>
    <cellStyle name="Comma 7 3 2 4" xfId="9029"/>
    <cellStyle name="Comma 7 3 2 5" xfId="9581"/>
    <cellStyle name="Comma 7 3 2 5 2" xfId="13196"/>
    <cellStyle name="Comma 7 3 2 5 2 2" xfId="20918"/>
    <cellStyle name="Comma 7 3 2 5 3" xfId="19862"/>
    <cellStyle name="Comma 7 3 3" xfId="5615"/>
    <cellStyle name="Comma 7 3 3 2" xfId="9028"/>
    <cellStyle name="Comma 7 3 4" xfId="8453"/>
    <cellStyle name="Comma 7 3 4 2" xfId="10674"/>
    <cellStyle name="Comma 7 3 4 3" xfId="10170"/>
    <cellStyle name="Comma 7 3 4 3 2" xfId="13198"/>
    <cellStyle name="Comma 7 3 4 3 2 2" xfId="20920"/>
    <cellStyle name="Comma 7 3 4 3 3" xfId="20144"/>
    <cellStyle name="Comma 7 3 4 4" xfId="13197"/>
    <cellStyle name="Comma 7 3 4 4 2" xfId="20919"/>
    <cellStyle name="Comma 7 3 4 5" xfId="17866"/>
    <cellStyle name="Comma 7 3 4 5 2" xfId="24670"/>
    <cellStyle name="Comma 7 3 4 6" xfId="19392"/>
    <cellStyle name="Comma 7 3 5" xfId="8707"/>
    <cellStyle name="Comma 7 3 5 2" xfId="18019"/>
    <cellStyle name="Comma 7 3 6" xfId="9580"/>
    <cellStyle name="Comma 7 3 6 2" xfId="9788"/>
    <cellStyle name="Comma 7 3 6 3" xfId="13199"/>
    <cellStyle name="Comma 7 3 6 3 2" xfId="20921"/>
    <cellStyle name="Comma 7 3 6 4" xfId="19861"/>
    <cellStyle name="Comma 7 3 7" xfId="17202"/>
    <cellStyle name="Comma 7 3 8" xfId="5613"/>
    <cellStyle name="Comma 7 4" xfId="5616"/>
    <cellStyle name="Comma 7 4 2" xfId="5617"/>
    <cellStyle name="Comma 7 4 2 2" xfId="9030"/>
    <cellStyle name="Comma 7 4 3" xfId="8455"/>
    <cellStyle name="Comma 7 4 3 2" xfId="10675"/>
    <cellStyle name="Comma 7 4 3 3" xfId="10172"/>
    <cellStyle name="Comma 7 4 3 3 2" xfId="13201"/>
    <cellStyle name="Comma 7 4 3 3 2 2" xfId="20923"/>
    <cellStyle name="Comma 7 4 3 3 3" xfId="20146"/>
    <cellStyle name="Comma 7 4 3 4" xfId="13200"/>
    <cellStyle name="Comma 7 4 3 4 2" xfId="20922"/>
    <cellStyle name="Comma 7 4 3 5" xfId="17868"/>
    <cellStyle name="Comma 7 4 3 5 2" xfId="24672"/>
    <cellStyle name="Comma 7 4 3 6" xfId="19394"/>
    <cellStyle name="Comma 7 4 4" xfId="8985"/>
    <cellStyle name="Comma 7 4 4 2" xfId="18103"/>
    <cellStyle name="Comma 7 4 5" xfId="9582"/>
    <cellStyle name="Comma 7 4 5 2" xfId="13202"/>
    <cellStyle name="Comma 7 4 5 2 2" xfId="20924"/>
    <cellStyle name="Comma 7 4 5 3" xfId="19863"/>
    <cellStyle name="Comma 7 5" xfId="6072"/>
    <cellStyle name="Comma 7 5 2" xfId="17523"/>
    <cellStyle name="Comma 7 6" xfId="5618"/>
    <cellStyle name="Comma 7 6 2" xfId="9025"/>
    <cellStyle name="Comma 7 7" xfId="8450"/>
    <cellStyle name="Comma 7 7 2" xfId="10676"/>
    <cellStyle name="Comma 7 7 3" xfId="10167"/>
    <cellStyle name="Comma 7 7 3 2" xfId="13204"/>
    <cellStyle name="Comma 7 7 3 2 2" xfId="20926"/>
    <cellStyle name="Comma 7 7 3 3" xfId="20141"/>
    <cellStyle name="Comma 7 7 4" xfId="13203"/>
    <cellStyle name="Comma 7 7 4 2" xfId="20925"/>
    <cellStyle name="Comma 7 7 5" xfId="17863"/>
    <cellStyle name="Comma 7 7 5 2" xfId="24667"/>
    <cellStyle name="Comma 7 7 6" xfId="19389"/>
    <cellStyle name="Comma 7 8" xfId="8550"/>
    <cellStyle name="Comma 7 8 2" xfId="17969"/>
    <cellStyle name="Comma 7 9" xfId="9577"/>
    <cellStyle name="Comma 7 9 2" xfId="9785"/>
    <cellStyle name="Comma 7 9 3" xfId="13205"/>
    <cellStyle name="Comma 7 9 3 2" xfId="20927"/>
    <cellStyle name="Comma 7 9 4" xfId="19858"/>
    <cellStyle name="Comma 7_Schedule May 2011" xfId="5619"/>
    <cellStyle name="Comma 70" xfId="9225"/>
    <cellStyle name="Comma 70 2" xfId="10677"/>
    <cellStyle name="Comma 70 3" xfId="10424"/>
    <cellStyle name="Comma 70 3 2" xfId="13207"/>
    <cellStyle name="Comma 70 3 2 2" xfId="20929"/>
    <cellStyle name="Comma 70 3 3" xfId="20406"/>
    <cellStyle name="Comma 70 4" xfId="13206"/>
    <cellStyle name="Comma 70 4 2" xfId="20928"/>
    <cellStyle name="Comma 70 5" xfId="18231"/>
    <cellStyle name="Comma 70 5 2" xfId="24933"/>
    <cellStyle name="Comma 70 6" xfId="19611"/>
    <cellStyle name="Comma 71" xfId="9258"/>
    <cellStyle name="Comma 71 2" xfId="10678"/>
    <cellStyle name="Comma 71 3" xfId="10455"/>
    <cellStyle name="Comma 71 3 2" xfId="13209"/>
    <cellStyle name="Comma 71 3 2 2" xfId="20931"/>
    <cellStyle name="Comma 71 3 3" xfId="20437"/>
    <cellStyle name="Comma 71 4" xfId="13208"/>
    <cellStyle name="Comma 71 4 2" xfId="20930"/>
    <cellStyle name="Comma 71 5" xfId="18262"/>
    <cellStyle name="Comma 71 5 2" xfId="24964"/>
    <cellStyle name="Comma 71 6" xfId="19642"/>
    <cellStyle name="Comma 72" xfId="9211"/>
    <cellStyle name="Comma 72 2" xfId="10679"/>
    <cellStyle name="Comma 72 3" xfId="10411"/>
    <cellStyle name="Comma 72 3 2" xfId="13211"/>
    <cellStyle name="Comma 72 3 2 2" xfId="20933"/>
    <cellStyle name="Comma 72 3 3" xfId="20393"/>
    <cellStyle name="Comma 72 4" xfId="13210"/>
    <cellStyle name="Comma 72 4 2" xfId="20932"/>
    <cellStyle name="Comma 72 5" xfId="18218"/>
    <cellStyle name="Comma 72 5 2" xfId="24920"/>
    <cellStyle name="Comma 72 6" xfId="19598"/>
    <cellStyle name="Comma 73" xfId="9436"/>
    <cellStyle name="Comma 73 2" xfId="18422"/>
    <cellStyle name="Comma 74" xfId="9460"/>
    <cellStyle name="Comma 74 2" xfId="9733"/>
    <cellStyle name="Comma 74 2 2" xfId="13213"/>
    <cellStyle name="Comma 74 2 2 2" xfId="20935"/>
    <cellStyle name="Comma 74 3" xfId="13212"/>
    <cellStyle name="Comma 74 3 2" xfId="20934"/>
    <cellStyle name="Comma 74 4" xfId="19821"/>
    <cellStyle name="Comma 75" xfId="9709"/>
    <cellStyle name="Comma 75 2" xfId="9557"/>
    <cellStyle name="Comma 75 2 2" xfId="13215"/>
    <cellStyle name="Comma 75 2 2 2" xfId="20937"/>
    <cellStyle name="Comma 75 3" xfId="13214"/>
    <cellStyle name="Comma 75 3 2" xfId="20936"/>
    <cellStyle name="Comma 75 4" xfId="19991"/>
    <cellStyle name="Comma 76" xfId="9714"/>
    <cellStyle name="Comma 76 2" xfId="13216"/>
    <cellStyle name="Comma 76 2 2" xfId="20938"/>
    <cellStyle name="Comma 76 3" xfId="19994"/>
    <cellStyle name="Comma 77" xfId="9718"/>
    <cellStyle name="Comma 77 2" xfId="13217"/>
    <cellStyle name="Comma 77 2 2" xfId="20939"/>
    <cellStyle name="Comma 77 3" xfId="19997"/>
    <cellStyle name="Comma 78" xfId="12949"/>
    <cellStyle name="Comma 78 2" xfId="20671"/>
    <cellStyle name="Comma 79" xfId="16566"/>
    <cellStyle name="Comma 79 2" xfId="24289"/>
    <cellStyle name="Comma 8" xfId="284"/>
    <cellStyle name="Comma 8 2" xfId="285"/>
    <cellStyle name="Comma 8 2 2" xfId="1305"/>
    <cellStyle name="Comma 8 2 2 2" xfId="9032"/>
    <cellStyle name="Comma 8 2 2 3" xfId="5621"/>
    <cellStyle name="Comma 8 2 3" xfId="2033"/>
    <cellStyle name="Comma 8 2 3 2" xfId="10680"/>
    <cellStyle name="Comma 8 2 3 3" xfId="10174"/>
    <cellStyle name="Comma 8 2 3 3 2" xfId="13219"/>
    <cellStyle name="Comma 8 2 3 3 2 2" xfId="20941"/>
    <cellStyle name="Comma 8 2 3 3 3" xfId="20148"/>
    <cellStyle name="Comma 8 2 3 4" xfId="13218"/>
    <cellStyle name="Comma 8 2 3 4 2" xfId="20940"/>
    <cellStyle name="Comma 8 2 3 5" xfId="17870"/>
    <cellStyle name="Comma 8 2 3 5 2" xfId="24674"/>
    <cellStyle name="Comma 8 2 3 6" xfId="19396"/>
    <cellStyle name="Comma 8 2 3 7" xfId="8457"/>
    <cellStyle name="Comma 8 2 4" xfId="8611"/>
    <cellStyle name="Comma 8 2 5" xfId="9584"/>
    <cellStyle name="Comma 8 2 5 2" xfId="9791"/>
    <cellStyle name="Comma 8 2 5 3" xfId="13220"/>
    <cellStyle name="Comma 8 2 5 3 2" xfId="20942"/>
    <cellStyle name="Comma 8 2 5 4" xfId="19865"/>
    <cellStyle name="Comma 8 2 6" xfId="6069"/>
    <cellStyle name="Comma 8 3" xfId="1083"/>
    <cellStyle name="Comma 8 3 2" xfId="8709"/>
    <cellStyle name="Comma 8 3 2 2" xfId="18021"/>
    <cellStyle name="Comma 8 3 3" xfId="9792"/>
    <cellStyle name="Comma 8 3 4" xfId="17204"/>
    <cellStyle name="Comma 8 3 5" xfId="19338"/>
    <cellStyle name="Comma 8 3 6" xfId="5622"/>
    <cellStyle name="Comma 8 4" xfId="2644"/>
    <cellStyle name="Comma 8 4 2" xfId="9031"/>
    <cellStyle name="Comma 8 4 3" xfId="10173"/>
    <cellStyle name="Comma 8 4 3 2" xfId="13222"/>
    <cellStyle name="Comma 8 4 3 2 2" xfId="20944"/>
    <cellStyle name="Comma 8 4 3 3" xfId="20147"/>
    <cellStyle name="Comma 8 4 4" xfId="13221"/>
    <cellStyle name="Comma 8 4 4 2" xfId="20943"/>
    <cellStyle name="Comma 8 4 5" xfId="17869"/>
    <cellStyle name="Comma 8 4 5 2" xfId="24673"/>
    <cellStyle name="Comma 8 4 6" xfId="19395"/>
    <cellStyle name="Comma 8 4 7" xfId="8456"/>
    <cellStyle name="Comma 8 5" xfId="8551"/>
    <cellStyle name="Comma 8 5 2" xfId="17970"/>
    <cellStyle name="Comma 8 6" xfId="9583"/>
    <cellStyle name="Comma 8 6 2" xfId="9790"/>
    <cellStyle name="Comma 8 6 3" xfId="13223"/>
    <cellStyle name="Comma 8 6 3 2" xfId="20945"/>
    <cellStyle name="Comma 8 6 4" xfId="19864"/>
    <cellStyle name="Comma 8 7" xfId="17112"/>
    <cellStyle name="Comma 8 8" xfId="5620"/>
    <cellStyle name="Comma 80" xfId="16569"/>
    <cellStyle name="Comma 80 2" xfId="24292"/>
    <cellStyle name="Comma 81" xfId="17105"/>
    <cellStyle name="Comma 81 2" xfId="24398"/>
    <cellStyle name="Comma 82" xfId="17691"/>
    <cellStyle name="Comma 82 2" xfId="24572"/>
    <cellStyle name="Comma 83" xfId="17180"/>
    <cellStyle name="Comma 83 2" xfId="24418"/>
    <cellStyle name="Comma 84" xfId="18450"/>
    <cellStyle name="Comma 84 2" xfId="25145"/>
    <cellStyle name="Comma 85" xfId="18464"/>
    <cellStyle name="Comma 85 2" xfId="25155"/>
    <cellStyle name="Comma 86" xfId="17502"/>
    <cellStyle name="Comma 86 2" xfId="24440"/>
    <cellStyle name="Comma 87" xfId="18467"/>
    <cellStyle name="Comma 88" xfId="18720"/>
    <cellStyle name="Comma 88 2" xfId="25379"/>
    <cellStyle name="Comma 89" xfId="18916"/>
    <cellStyle name="Comma 89 2" xfId="25572"/>
    <cellStyle name="Comma 9" xfId="286"/>
    <cellStyle name="Comma 9 10" xfId="17113"/>
    <cellStyle name="Comma 9 10 2" xfId="24400"/>
    <cellStyle name="Comma 9 11" xfId="18523"/>
    <cellStyle name="Comma 9 11 2" xfId="25191"/>
    <cellStyle name="Comma 9 12" xfId="18723"/>
    <cellStyle name="Comma 9 12 2" xfId="25382"/>
    <cellStyle name="Comma 9 13" xfId="18919"/>
    <cellStyle name="Comma 9 13 2" xfId="25575"/>
    <cellStyle name="Comma 9 14" xfId="19172"/>
    <cellStyle name="Comma 9 15" xfId="5623"/>
    <cellStyle name="Comma 9 2" xfId="287"/>
    <cellStyle name="Comma 9 2 10" xfId="18724"/>
    <cellStyle name="Comma 9 2 10 2" xfId="25383"/>
    <cellStyle name="Comma 9 2 11" xfId="18920"/>
    <cellStyle name="Comma 9 2 11 2" xfId="25576"/>
    <cellStyle name="Comma 9 2 12" xfId="19173"/>
    <cellStyle name="Comma 9 2 13" xfId="6071"/>
    <cellStyle name="Comma 9 2 2" xfId="1307"/>
    <cellStyle name="Comma 9 2 2 2" xfId="5625"/>
    <cellStyle name="Comma 9 2 2 2 2" xfId="9034"/>
    <cellStyle name="Comma 9 2 2 3" xfId="8458"/>
    <cellStyle name="Comma 9 2 2 3 2" xfId="10681"/>
    <cellStyle name="Comma 9 2 2 3 3" xfId="10175"/>
    <cellStyle name="Comma 9 2 2 3 3 2" xfId="13225"/>
    <cellStyle name="Comma 9 2 2 3 3 2 2" xfId="20947"/>
    <cellStyle name="Comma 9 2 2 3 3 3" xfId="20150"/>
    <cellStyle name="Comma 9 2 2 3 4" xfId="13224"/>
    <cellStyle name="Comma 9 2 2 3 4 2" xfId="20946"/>
    <cellStyle name="Comma 9 2 2 3 5" xfId="17872"/>
    <cellStyle name="Comma 9 2 2 3 5 2" xfId="24676"/>
    <cellStyle name="Comma 9 2 2 3 6" xfId="19398"/>
    <cellStyle name="Comma 9 2 2 4" xfId="8711"/>
    <cellStyle name="Comma 9 2 2 4 2" xfId="18023"/>
    <cellStyle name="Comma 9 2 2 5" xfId="9586"/>
    <cellStyle name="Comma 9 2 2 5 2" xfId="9795"/>
    <cellStyle name="Comma 9 2 2 5 3" xfId="13226"/>
    <cellStyle name="Comma 9 2 2 5 3 2" xfId="20948"/>
    <cellStyle name="Comma 9 2 2 5 4" xfId="19867"/>
    <cellStyle name="Comma 9 2 2 6" xfId="17206"/>
    <cellStyle name="Comma 9 2 2 7" xfId="5624"/>
    <cellStyle name="Comma 9 2 3" xfId="2034"/>
    <cellStyle name="Comma 9 2 3 2" xfId="9033"/>
    <cellStyle name="Comma 9 2 3 3" xfId="5626"/>
    <cellStyle name="Comma 9 2 4" xfId="2654"/>
    <cellStyle name="Comma 9 2 4 2" xfId="2979"/>
    <cellStyle name="Comma 9 2 4 2 2" xfId="10682"/>
    <cellStyle name="Comma 9 2 4 3" xfId="4273"/>
    <cellStyle name="Comma 9 2 4 3 2" xfId="13228"/>
    <cellStyle name="Comma 9 2 4 3 2 2" xfId="20950"/>
    <cellStyle name="Comma 9 2 4 3 3" xfId="20149"/>
    <cellStyle name="Comma 9 2 4 4" xfId="13227"/>
    <cellStyle name="Comma 9 2 4 4 2" xfId="20949"/>
    <cellStyle name="Comma 9 2 4 5" xfId="17871"/>
    <cellStyle name="Comma 9 2 4 5 2" xfId="24675"/>
    <cellStyle name="Comma 9 2 4 6" xfId="19397"/>
    <cellStyle name="Comma 9 2 5" xfId="9173"/>
    <cellStyle name="Comma 9 2 5 2" xfId="10683"/>
    <cellStyle name="Comma 9 2 5 3" xfId="10377"/>
    <cellStyle name="Comma 9 2 5 3 2" xfId="13230"/>
    <cellStyle name="Comma 9 2 5 3 2 2" xfId="20952"/>
    <cellStyle name="Comma 9 2 5 3 3" xfId="20359"/>
    <cellStyle name="Comma 9 2 5 4" xfId="13229"/>
    <cellStyle name="Comma 9 2 5 4 2" xfId="20951"/>
    <cellStyle name="Comma 9 2 5 5" xfId="18184"/>
    <cellStyle name="Comma 9 2 5 5 2" xfId="24886"/>
    <cellStyle name="Comma 9 2 5 6" xfId="19564"/>
    <cellStyle name="Comma 9 2 6" xfId="9585"/>
    <cellStyle name="Comma 9 2 6 2" xfId="9794"/>
    <cellStyle name="Comma 9 2 6 3" xfId="13231"/>
    <cellStyle name="Comma 9 2 6 3 2" xfId="20953"/>
    <cellStyle name="Comma 9 2 6 4" xfId="19866"/>
    <cellStyle name="Comma 9 2 7" xfId="12912"/>
    <cellStyle name="Comma 9 2 8" xfId="17114"/>
    <cellStyle name="Comma 9 2 8 2" xfId="24401"/>
    <cellStyle name="Comma 9 2 9" xfId="18524"/>
    <cellStyle name="Comma 9 2 9 2" xfId="25192"/>
    <cellStyle name="Comma 9 3" xfId="1308"/>
    <cellStyle name="Comma 9 3 10" xfId="18725"/>
    <cellStyle name="Comma 9 3 10 2" xfId="25384"/>
    <cellStyle name="Comma 9 3 11" xfId="18921"/>
    <cellStyle name="Comma 9 3 11 2" xfId="25577"/>
    <cellStyle name="Comma 9 3 12" xfId="19174"/>
    <cellStyle name="Comma 9 3 13" xfId="5627"/>
    <cellStyle name="Comma 9 3 2" xfId="2656"/>
    <cellStyle name="Comma 9 3 2 2" xfId="2980"/>
    <cellStyle name="Comma 9 3 2 2 2" xfId="9797"/>
    <cellStyle name="Comma 9 3 2 2 3" xfId="5629"/>
    <cellStyle name="Comma 9 3 2 3" xfId="4275"/>
    <cellStyle name="Comma 9 3 2 3 2" xfId="10684"/>
    <cellStyle name="Comma 9 3 2 3 3" xfId="10177"/>
    <cellStyle name="Comma 9 3 2 3 3 2" xfId="13233"/>
    <cellStyle name="Comma 9 3 2 3 3 2 2" xfId="20955"/>
    <cellStyle name="Comma 9 3 2 3 3 3" xfId="20152"/>
    <cellStyle name="Comma 9 3 2 3 4" xfId="13232"/>
    <cellStyle name="Comma 9 3 2 3 4 2" xfId="20954"/>
    <cellStyle name="Comma 9 3 2 3 5" xfId="17874"/>
    <cellStyle name="Comma 9 3 2 3 5 2" xfId="24678"/>
    <cellStyle name="Comma 9 3 2 3 6" xfId="19400"/>
    <cellStyle name="Comma 9 3 2 4" xfId="9036"/>
    <cellStyle name="Comma 9 3 2 5" xfId="9588"/>
    <cellStyle name="Comma 9 3 2 5 2" xfId="13234"/>
    <cellStyle name="Comma 9 3 2 5 2 2" xfId="20956"/>
    <cellStyle name="Comma 9 3 2 5 3" xfId="19869"/>
    <cellStyle name="Comma 9 3 2 6" xfId="5628"/>
    <cellStyle name="Comma 9 3 3" xfId="5630"/>
    <cellStyle name="Comma 9 3 3 2" xfId="9035"/>
    <cellStyle name="Comma 9 3 4" xfId="8459"/>
    <cellStyle name="Comma 9 3 4 2" xfId="10685"/>
    <cellStyle name="Comma 9 3 4 3" xfId="10176"/>
    <cellStyle name="Comma 9 3 4 3 2" xfId="13236"/>
    <cellStyle name="Comma 9 3 4 3 2 2" xfId="20958"/>
    <cellStyle name="Comma 9 3 4 3 3" xfId="20151"/>
    <cellStyle name="Comma 9 3 4 4" xfId="13235"/>
    <cellStyle name="Comma 9 3 4 4 2" xfId="20957"/>
    <cellStyle name="Comma 9 3 4 5" xfId="17873"/>
    <cellStyle name="Comma 9 3 4 5 2" xfId="24677"/>
    <cellStyle name="Comma 9 3 4 6" xfId="19399"/>
    <cellStyle name="Comma 9 3 5" xfId="9174"/>
    <cellStyle name="Comma 9 3 5 2" xfId="10686"/>
    <cellStyle name="Comma 9 3 5 3" xfId="10378"/>
    <cellStyle name="Comma 9 3 5 3 2" xfId="13238"/>
    <cellStyle name="Comma 9 3 5 3 2 2" xfId="20960"/>
    <cellStyle name="Comma 9 3 5 3 3" xfId="20360"/>
    <cellStyle name="Comma 9 3 5 4" xfId="13237"/>
    <cellStyle name="Comma 9 3 5 4 2" xfId="20959"/>
    <cellStyle name="Comma 9 3 5 5" xfId="18185"/>
    <cellStyle name="Comma 9 3 5 5 2" xfId="24887"/>
    <cellStyle name="Comma 9 3 5 6" xfId="19565"/>
    <cellStyle name="Comma 9 3 6" xfId="9587"/>
    <cellStyle name="Comma 9 3 6 2" xfId="9796"/>
    <cellStyle name="Comma 9 3 6 3" xfId="13239"/>
    <cellStyle name="Comma 9 3 6 3 2" xfId="20961"/>
    <cellStyle name="Comma 9 3 6 4" xfId="19868"/>
    <cellStyle name="Comma 9 3 7" xfId="12913"/>
    <cellStyle name="Comma 9 3 8" xfId="17115"/>
    <cellStyle name="Comma 9 3 8 2" xfId="24402"/>
    <cellStyle name="Comma 9 3 9" xfId="18525"/>
    <cellStyle name="Comma 9 3 9 2" xfId="25193"/>
    <cellStyle name="Comma 9 4" xfId="1306"/>
    <cellStyle name="Comma 9 4 2" xfId="7413"/>
    <cellStyle name="Comma 9 4 2 2" xfId="17728"/>
    <cellStyle name="Comma 9 4 3" xfId="8710"/>
    <cellStyle name="Comma 9 4 3 2" xfId="18022"/>
    <cellStyle name="Comma 9 4 4" xfId="9798"/>
    <cellStyle name="Comma 9 4 4 2" xfId="17525"/>
    <cellStyle name="Comma 9 4 5" xfId="12911"/>
    <cellStyle name="Comma 9 4 6" xfId="16623"/>
    <cellStyle name="Comma 9 4 7" xfId="17205"/>
    <cellStyle name="Comma 9 4 8" xfId="5631"/>
    <cellStyle name="Comma 9 5" xfId="1084"/>
    <cellStyle name="Comma 9 5 2" xfId="6058"/>
    <cellStyle name="Comma 9 6" xfId="2648"/>
    <cellStyle name="Comma 9 6 2" xfId="2981"/>
    <cellStyle name="Comma 9 6 2 2" xfId="17729"/>
    <cellStyle name="Comma 9 6 3" xfId="4278"/>
    <cellStyle name="Comma 9 6 4" xfId="7414"/>
    <cellStyle name="Comma 9 7" xfId="9172"/>
    <cellStyle name="Comma 9 7 2" xfId="10687"/>
    <cellStyle name="Comma 9 7 3" xfId="10376"/>
    <cellStyle name="Comma 9 7 3 2" xfId="13241"/>
    <cellStyle name="Comma 9 7 3 2 2" xfId="20963"/>
    <cellStyle name="Comma 9 7 3 3" xfId="20358"/>
    <cellStyle name="Comma 9 7 4" xfId="13240"/>
    <cellStyle name="Comma 9 7 4 2" xfId="20962"/>
    <cellStyle name="Comma 9 7 5" xfId="18183"/>
    <cellStyle name="Comma 9 7 5 2" xfId="24885"/>
    <cellStyle name="Comma 9 7 6" xfId="19563"/>
    <cellStyle name="Comma 9 8" xfId="9793"/>
    <cellStyle name="Comma 9 8 2" xfId="17524"/>
    <cellStyle name="Comma 9 9" xfId="16622"/>
    <cellStyle name="Comma 9_Schedule May 2011" xfId="5632"/>
    <cellStyle name="Comma 90" xfId="19116"/>
    <cellStyle name="Comma 90 2" xfId="25754"/>
    <cellStyle name="Comma 91" xfId="19126"/>
    <cellStyle name="Comma 91 2" xfId="25759"/>
    <cellStyle name="Comma 92" xfId="18884"/>
    <cellStyle name="Comma 92 2" xfId="25540"/>
    <cellStyle name="Comma 93" xfId="18914"/>
    <cellStyle name="Comma 93 2" xfId="25570"/>
    <cellStyle name="Comma 94" xfId="18945"/>
    <cellStyle name="Comma 94 2" xfId="25595"/>
    <cellStyle name="Comma 95" xfId="18979"/>
    <cellStyle name="Comma 95 2" xfId="25623"/>
    <cellStyle name="Comma 96" xfId="18954"/>
    <cellStyle name="Comma 96 2" xfId="25601"/>
    <cellStyle name="Comma 97" xfId="18986"/>
    <cellStyle name="Comma 97 2" xfId="25629"/>
    <cellStyle name="Comma 98" xfId="18971"/>
    <cellStyle name="Comma 98 2" xfId="25616"/>
    <cellStyle name="Comma 99" xfId="19332"/>
    <cellStyle name="Comma(0)" xfId="7415"/>
    <cellStyle name="Comma, No spaces" xfId="288"/>
    <cellStyle name="Comma0" xfId="289"/>
    <cellStyle name="Comma0 - Style1" xfId="290"/>
    <cellStyle name="Comma0 - Style2" xfId="291"/>
    <cellStyle name="Comma0 10" xfId="292"/>
    <cellStyle name="Comma0 10 2" xfId="12836"/>
    <cellStyle name="Comma0 10 3" xfId="17730"/>
    <cellStyle name="Comma0 10 4" xfId="7416"/>
    <cellStyle name="Comma0 11" xfId="293"/>
    <cellStyle name="Comma0 11 2" xfId="12837"/>
    <cellStyle name="Comma0 11 3" xfId="17731"/>
    <cellStyle name="Comma0 11 4" xfId="7417"/>
    <cellStyle name="Comma0 12" xfId="294"/>
    <cellStyle name="Comma0 12 2" xfId="12838"/>
    <cellStyle name="Comma0 12 3" xfId="17732"/>
    <cellStyle name="Comma0 12 4" xfId="7418"/>
    <cellStyle name="Comma0 13" xfId="295"/>
    <cellStyle name="Comma0 13 2" xfId="12839"/>
    <cellStyle name="Comma0 13 3" xfId="17733"/>
    <cellStyle name="Comma0 13 4" xfId="7419"/>
    <cellStyle name="Comma0 14" xfId="296"/>
    <cellStyle name="Comma0 14 2" xfId="12840"/>
    <cellStyle name="Comma0 14 3" xfId="17734"/>
    <cellStyle name="Comma0 14 4" xfId="7420"/>
    <cellStyle name="Comma0 15" xfId="297"/>
    <cellStyle name="Comma0 15 2" xfId="12869"/>
    <cellStyle name="Comma0 15 3" xfId="17735"/>
    <cellStyle name="Comma0 15 4" xfId="7421"/>
    <cellStyle name="Comma0 16" xfId="298"/>
    <cellStyle name="Comma0 16 2" xfId="12871"/>
    <cellStyle name="Comma0 16 3" xfId="17736"/>
    <cellStyle name="Comma0 16 4" xfId="7422"/>
    <cellStyle name="Comma0 17" xfId="299"/>
    <cellStyle name="Comma0 17 2" xfId="1183"/>
    <cellStyle name="Comma0 17 3" xfId="17737"/>
    <cellStyle name="Comma0 17 4" xfId="7423"/>
    <cellStyle name="Comma0 18" xfId="300"/>
    <cellStyle name="Comma0 18 2" xfId="17738"/>
    <cellStyle name="Comma0 18 3" xfId="7424"/>
    <cellStyle name="Comma0 19" xfId="965"/>
    <cellStyle name="Comma0 19 2" xfId="17739"/>
    <cellStyle name="Comma0 19 3" xfId="7425"/>
    <cellStyle name="Comma0 2" xfId="301"/>
    <cellStyle name="Comma0 2 2" xfId="7426"/>
    <cellStyle name="Comma0 2 2 2" xfId="17209"/>
    <cellStyle name="Comma0 2 3" xfId="7427"/>
    <cellStyle name="Comma0 2 4" xfId="9799"/>
    <cellStyle name="Comma0 2 5" xfId="17208"/>
    <cellStyle name="Comma0 20" xfId="1146"/>
    <cellStyle name="Comma0 20 2" xfId="17740"/>
    <cellStyle name="Comma0 20 3" xfId="7428"/>
    <cellStyle name="Comma0 21" xfId="1436"/>
    <cellStyle name="Comma0 22" xfId="1141"/>
    <cellStyle name="Comma0 23" xfId="1443"/>
    <cellStyle name="Comma0 24" xfId="1129"/>
    <cellStyle name="Comma0 25" xfId="960"/>
    <cellStyle name="Comma0 26" xfId="1022"/>
    <cellStyle name="Comma0 27" xfId="1167"/>
    <cellStyle name="Comma0 28" xfId="1418"/>
    <cellStyle name="Comma0 29" xfId="1508"/>
    <cellStyle name="Comma0 3" xfId="302"/>
    <cellStyle name="Comma0 3 2" xfId="7430"/>
    <cellStyle name="Comma0 3 2 2" xfId="17211"/>
    <cellStyle name="Comma0 3 3" xfId="12841"/>
    <cellStyle name="Comma0 3 4" xfId="17210"/>
    <cellStyle name="Comma0 3 5" xfId="7429"/>
    <cellStyle name="Comma0 30" xfId="1460"/>
    <cellStyle name="Comma0 31" xfId="954"/>
    <cellStyle name="Comma0 32" xfId="1487"/>
    <cellStyle name="Comma0 33" xfId="1472"/>
    <cellStyle name="Comma0 34" xfId="1644"/>
    <cellStyle name="Comma0 35" xfId="1675"/>
    <cellStyle name="Comma0 36" xfId="1762"/>
    <cellStyle name="Comma0 37" xfId="1807"/>
    <cellStyle name="Comma0 38" xfId="1785"/>
    <cellStyle name="Comma0 39" xfId="1811"/>
    <cellStyle name="Comma0 4" xfId="303"/>
    <cellStyle name="Comma0 4 2" xfId="12842"/>
    <cellStyle name="Comma0 4 3" xfId="17212"/>
    <cellStyle name="Comma0 4 4" xfId="7431"/>
    <cellStyle name="Comma0 40" xfId="1671"/>
    <cellStyle name="Comma0 41" xfId="1855"/>
    <cellStyle name="Comma0 42" xfId="1902"/>
    <cellStyle name="Comma0 43" xfId="1687"/>
    <cellStyle name="Comma0 44" xfId="1727"/>
    <cellStyle name="Comma0 45" xfId="2852"/>
    <cellStyle name="Comma0 46" xfId="6106"/>
    <cellStyle name="Comma0 47" xfId="9264"/>
    <cellStyle name="Comma0 48" xfId="9339"/>
    <cellStyle name="Comma0 49" xfId="9207"/>
    <cellStyle name="Comma0 5" xfId="304"/>
    <cellStyle name="Comma0 5 2" xfId="12843"/>
    <cellStyle name="Comma0 5 3" xfId="17213"/>
    <cellStyle name="Comma0 5 4" xfId="7432"/>
    <cellStyle name="Comma0 50" xfId="9456"/>
    <cellStyle name="Comma0 51" xfId="9433"/>
    <cellStyle name="Comma0 52" xfId="9296"/>
    <cellStyle name="Comma0 53" xfId="9205"/>
    <cellStyle name="Comma0 54" xfId="9299"/>
    <cellStyle name="Comma0 55" xfId="9201"/>
    <cellStyle name="Comma0 56" xfId="12829"/>
    <cellStyle name="Comma0 57" xfId="12834"/>
    <cellStyle name="Comma0 58" xfId="12904"/>
    <cellStyle name="Comma0 59" xfId="12940"/>
    <cellStyle name="Comma0 6" xfId="305"/>
    <cellStyle name="Comma0 6 2" xfId="12844"/>
    <cellStyle name="Comma0 6 3" xfId="17214"/>
    <cellStyle name="Comma0 6 4" xfId="7433"/>
    <cellStyle name="Comma0 60" xfId="12828"/>
    <cellStyle name="Comma0 61" xfId="12905"/>
    <cellStyle name="Comma0 62" xfId="12945"/>
    <cellStyle name="Comma0 63" xfId="16624"/>
    <cellStyle name="Comma0 64" xfId="17207"/>
    <cellStyle name="Comma0 65" xfId="17685"/>
    <cellStyle name="Comma0 66" xfId="18465"/>
    <cellStyle name="Comma0 67" xfId="18445"/>
    <cellStyle name="Comma0 68" xfId="18461"/>
    <cellStyle name="Comma0 69" xfId="17500"/>
    <cellStyle name="Comma0 7" xfId="306"/>
    <cellStyle name="Comma0 7 2" xfId="12845"/>
    <cellStyle name="Comma0 7 3" xfId="17215"/>
    <cellStyle name="Comma0 7 4" xfId="7434"/>
    <cellStyle name="Comma0 70" xfId="18491"/>
    <cellStyle name="Comma0 71" xfId="18680"/>
    <cellStyle name="Comma0 72" xfId="18682"/>
    <cellStyle name="Comma0 73" xfId="18689"/>
    <cellStyle name="Comma0 74" xfId="18881"/>
    <cellStyle name="Comma0 75" xfId="19121"/>
    <cellStyle name="Comma0 76" xfId="19129"/>
    <cellStyle name="Comma0 77" xfId="19123"/>
    <cellStyle name="Comma0 78" xfId="19117"/>
    <cellStyle name="Comma0 79" xfId="19112"/>
    <cellStyle name="Comma0 8" xfId="307"/>
    <cellStyle name="Comma0 8 2" xfId="12846"/>
    <cellStyle name="Comma0 8 3" xfId="17741"/>
    <cellStyle name="Comma0 8 4" xfId="7435"/>
    <cellStyle name="Comma0 80" xfId="18934"/>
    <cellStyle name="Comma0 81" xfId="18988"/>
    <cellStyle name="Comma0 82" xfId="19027"/>
    <cellStyle name="Comma0 83" xfId="18942"/>
    <cellStyle name="Comma0 84" xfId="19339"/>
    <cellStyle name="Comma0 85" xfId="19342"/>
    <cellStyle name="Comma0 86" xfId="25761"/>
    <cellStyle name="Comma0 87" xfId="25768"/>
    <cellStyle name="Comma0 88" xfId="19134"/>
    <cellStyle name="Comma0 89" xfId="19327"/>
    <cellStyle name="Comma0 9" xfId="308"/>
    <cellStyle name="Comma0 9 2" xfId="12847"/>
    <cellStyle name="Comma0 9 3" xfId="17742"/>
    <cellStyle name="Comma0 9 4" xfId="7436"/>
    <cellStyle name="Comma0 90" xfId="5633"/>
    <cellStyle name="Comma0_Assumptions" xfId="309"/>
    <cellStyle name="Comma1" xfId="310"/>
    <cellStyle name="Comma1 - Style1" xfId="5634"/>
    <cellStyle name="Comma1 2" xfId="311"/>
    <cellStyle name="Comma1 3" xfId="312"/>
    <cellStyle name="Comma1 4" xfId="313"/>
    <cellStyle name="Comma1 4 2" xfId="1184"/>
    <cellStyle name="Comma2" xfId="314"/>
    <cellStyle name="Comma2 2" xfId="315"/>
    <cellStyle name="Comma2 3" xfId="316"/>
    <cellStyle name="Comma2 4" xfId="317"/>
    <cellStyle name="Comma2 4 2" xfId="1185"/>
    <cellStyle name="Commazero" xfId="318"/>
    <cellStyle name="Commazero 2" xfId="968"/>
    <cellStyle name="Comment" xfId="319"/>
    <cellStyle name="Comment 2" xfId="320"/>
    <cellStyle name="Comment 3" xfId="321"/>
    <cellStyle name="Comment 4" xfId="322"/>
    <cellStyle name="Comment 4 2" xfId="1186"/>
    <cellStyle name="Commentaire" xfId="6074"/>
    <cellStyle name="Commentaire 2" xfId="16625"/>
    <cellStyle name="Courier 12" xfId="323"/>
    <cellStyle name="Courier 12 2" xfId="324"/>
    <cellStyle name="Courier 12 3" xfId="325"/>
    <cellStyle name="Courier 12 4" xfId="326"/>
    <cellStyle name="Courier 12 4 2" xfId="1187"/>
    <cellStyle name="Currency" xfId="327" builtinId="4"/>
    <cellStyle name="Currency [0]" xfId="328" builtinId="7"/>
    <cellStyle name="Currency [0] 2" xfId="329"/>
    <cellStyle name="Currency [0] 2 2" xfId="2702"/>
    <cellStyle name="Currency [0] 3" xfId="1413"/>
    <cellStyle name="Currency [0] 3 2" xfId="1852"/>
    <cellStyle name="Currency [0] 3 2 2" xfId="2983"/>
    <cellStyle name="Currency [0] 3 2 3" xfId="4353"/>
    <cellStyle name="Currency [0] 3 3" xfId="2306"/>
    <cellStyle name="Currency [0] 3 3 2" xfId="2984"/>
    <cellStyle name="Currency [0] 3 3 3" xfId="4354"/>
    <cellStyle name="Currency [0] 3 4" xfId="2703"/>
    <cellStyle name="Currency [0] 3 5" xfId="2982"/>
    <cellStyle name="Currency [0] 3 6" xfId="4352"/>
    <cellStyle name="Currency [MWh]" xfId="7437"/>
    <cellStyle name="Currency [MWh] 2" xfId="7438"/>
    <cellStyle name="Currency [MWh] 2 2" xfId="7439"/>
    <cellStyle name="Currency [MWh] 2 2 2" xfId="17218"/>
    <cellStyle name="Currency [MWh] 2 3" xfId="17217"/>
    <cellStyle name="Currency [MWh] 3" xfId="7440"/>
    <cellStyle name="Currency [MWh] 3 2" xfId="7441"/>
    <cellStyle name="Currency [MWh] 3 2 2" xfId="17220"/>
    <cellStyle name="Currency [MWh] 3 3" xfId="17219"/>
    <cellStyle name="Currency [MWh] 4" xfId="7442"/>
    <cellStyle name="Currency [MWh] 4 2" xfId="17221"/>
    <cellStyle name="Currency [MWh] 5" xfId="7443"/>
    <cellStyle name="Currency [MWh] 5 2" xfId="17222"/>
    <cellStyle name="Currency [MWh] 6" xfId="7444"/>
    <cellStyle name="Currency [MWh] 6 2" xfId="17223"/>
    <cellStyle name="Currency [MWh] 7" xfId="7445"/>
    <cellStyle name="Currency [MWh] 7 2" xfId="17224"/>
    <cellStyle name="Currency [MWh] 8" xfId="17216"/>
    <cellStyle name="Currency [MWh]_2011 Q2 CAM True Up - comparison btwn 12Sep11 and 21June11" xfId="7446"/>
    <cellStyle name="Currency 0" xfId="330"/>
    <cellStyle name="Currency 10" xfId="331"/>
    <cellStyle name="Currency 10 2" xfId="1412"/>
    <cellStyle name="Currency 10 2 2" xfId="2305"/>
    <cellStyle name="Currency 10 2 2 2" xfId="2986"/>
    <cellStyle name="Currency 10 2 2 3" xfId="4359"/>
    <cellStyle name="Currency 10 2 3" xfId="2985"/>
    <cellStyle name="Currency 10 2 4" xfId="4358"/>
    <cellStyle name="Currency 10 2 5" xfId="16626"/>
    <cellStyle name="Currency 10 3" xfId="1851"/>
    <cellStyle name="Currency 10 3 2" xfId="2987"/>
    <cellStyle name="Currency 10 3 3" xfId="4360"/>
    <cellStyle name="Currency 10 4" xfId="2035"/>
    <cellStyle name="Currency 100" xfId="5635"/>
    <cellStyle name="Currency 100 2" xfId="16627"/>
    <cellStyle name="Currency 101" xfId="5636"/>
    <cellStyle name="Currency 101 2" xfId="16628"/>
    <cellStyle name="Currency 102" xfId="5637"/>
    <cellStyle name="Currency 102 2" xfId="5638"/>
    <cellStyle name="Currency 102 3" xfId="16629"/>
    <cellStyle name="Currency 103" xfId="5639"/>
    <cellStyle name="Currency 104" xfId="5640"/>
    <cellStyle name="Currency 104 2" xfId="5641"/>
    <cellStyle name="Currency 104 2 2" xfId="5642"/>
    <cellStyle name="Currency 104 2 2 2" xfId="9800"/>
    <cellStyle name="Currency 104 2 3" xfId="8461"/>
    <cellStyle name="Currency 104 2 3 2" xfId="10688"/>
    <cellStyle name="Currency 104 2 3 3" xfId="10179"/>
    <cellStyle name="Currency 104 2 3 3 2" xfId="13243"/>
    <cellStyle name="Currency 104 2 3 3 2 2" xfId="20965"/>
    <cellStyle name="Currency 104 2 3 3 3" xfId="20154"/>
    <cellStyle name="Currency 104 2 3 4" xfId="13242"/>
    <cellStyle name="Currency 104 2 3 4 2" xfId="20964"/>
    <cellStyle name="Currency 104 2 3 5" xfId="17876"/>
    <cellStyle name="Currency 104 2 3 5 2" xfId="24680"/>
    <cellStyle name="Currency 104 2 3 6" xfId="19402"/>
    <cellStyle name="Currency 104 2 4" xfId="9038"/>
    <cellStyle name="Currency 104 2 5" xfId="9590"/>
    <cellStyle name="Currency 104 2 5 2" xfId="13244"/>
    <cellStyle name="Currency 104 2 5 2 2" xfId="20966"/>
    <cellStyle name="Currency 104 2 5 3" xfId="19871"/>
    <cellStyle name="Currency 104 3" xfId="5643"/>
    <cellStyle name="Currency 104 3 2" xfId="9801"/>
    <cellStyle name="Currency 104 4" xfId="8460"/>
    <cellStyle name="Currency 104 4 2" xfId="10689"/>
    <cellStyle name="Currency 104 4 3" xfId="10178"/>
    <cellStyle name="Currency 104 4 3 2" xfId="13246"/>
    <cellStyle name="Currency 104 4 3 2 2" xfId="20968"/>
    <cellStyle name="Currency 104 4 3 3" xfId="20153"/>
    <cellStyle name="Currency 104 4 4" xfId="13245"/>
    <cellStyle name="Currency 104 4 4 2" xfId="20967"/>
    <cellStyle name="Currency 104 4 5" xfId="17875"/>
    <cellStyle name="Currency 104 4 5 2" xfId="24679"/>
    <cellStyle name="Currency 104 4 6" xfId="19401"/>
    <cellStyle name="Currency 104 5" xfId="9037"/>
    <cellStyle name="Currency 104 6" xfId="9589"/>
    <cellStyle name="Currency 104 6 2" xfId="13247"/>
    <cellStyle name="Currency 104 6 2 2" xfId="20969"/>
    <cellStyle name="Currency 104 6 3" xfId="19870"/>
    <cellStyle name="Currency 105" xfId="5644"/>
    <cellStyle name="Currency 106" xfId="5645"/>
    <cellStyle name="Currency 107" xfId="5646"/>
    <cellStyle name="Currency 107 2" xfId="16630"/>
    <cellStyle name="Currency 108" xfId="5647"/>
    <cellStyle name="Currency 108 2" xfId="9110"/>
    <cellStyle name="Currency 109" xfId="7069"/>
    <cellStyle name="Currency 109 2" xfId="10690"/>
    <cellStyle name="Currency 109 3" xfId="10077"/>
    <cellStyle name="Currency 109 3 2" xfId="13249"/>
    <cellStyle name="Currency 109 3 2 2" xfId="20971"/>
    <cellStyle name="Currency 109 3 3" xfId="20051"/>
    <cellStyle name="Currency 109 4" xfId="13248"/>
    <cellStyle name="Currency 109 4 2" xfId="20970"/>
    <cellStyle name="Currency 109 5" xfId="17695"/>
    <cellStyle name="Currency 109 5 2" xfId="24576"/>
    <cellStyle name="Currency 109 6" xfId="19353"/>
    <cellStyle name="Currency 11" xfId="332"/>
    <cellStyle name="Currency 11 2" xfId="2036"/>
    <cellStyle name="Currency 11 2 2" xfId="17225"/>
    <cellStyle name="Currency 11 3" xfId="16631"/>
    <cellStyle name="Currency 110" xfId="8532"/>
    <cellStyle name="Currency 110 2" xfId="10691"/>
    <cellStyle name="Currency 110 3" xfId="10252"/>
    <cellStyle name="Currency 110 3 2" xfId="13251"/>
    <cellStyle name="Currency 110 3 2 2" xfId="20973"/>
    <cellStyle name="Currency 110 3 3" xfId="20231"/>
    <cellStyle name="Currency 110 4" xfId="13250"/>
    <cellStyle name="Currency 110 4 2" xfId="20972"/>
    <cellStyle name="Currency 110 5" xfId="17953"/>
    <cellStyle name="Currency 110 5 2" xfId="24758"/>
    <cellStyle name="Currency 110 6" xfId="19449"/>
    <cellStyle name="Currency 111" xfId="9105"/>
    <cellStyle name="Currency 111 2" xfId="10692"/>
    <cellStyle name="Currency 111 3" xfId="10317"/>
    <cellStyle name="Currency 111 3 2" xfId="13253"/>
    <cellStyle name="Currency 111 3 2 2" xfId="20975"/>
    <cellStyle name="Currency 111 3 3" xfId="20298"/>
    <cellStyle name="Currency 111 4" xfId="13252"/>
    <cellStyle name="Currency 111 4 2" xfId="20974"/>
    <cellStyle name="Currency 111 5" xfId="18120"/>
    <cellStyle name="Currency 111 5 2" xfId="24825"/>
    <cellStyle name="Currency 111 6" xfId="19503"/>
    <cellStyle name="Currency 112" xfId="9114"/>
    <cellStyle name="Currency 112 2" xfId="10693"/>
    <cellStyle name="Currency 112 3" xfId="10321"/>
    <cellStyle name="Currency 112 3 2" xfId="13255"/>
    <cellStyle name="Currency 112 3 2 2" xfId="20977"/>
    <cellStyle name="Currency 112 3 3" xfId="20302"/>
    <cellStyle name="Currency 112 4" xfId="13254"/>
    <cellStyle name="Currency 112 4 2" xfId="20976"/>
    <cellStyle name="Currency 112 5" xfId="18127"/>
    <cellStyle name="Currency 112 5 2" xfId="24829"/>
    <cellStyle name="Currency 112 6" xfId="19507"/>
    <cellStyle name="Currency 113" xfId="9002"/>
    <cellStyle name="Currency 113 2" xfId="10694"/>
    <cellStyle name="Currency 113 3" xfId="10310"/>
    <cellStyle name="Currency 113 3 2" xfId="13257"/>
    <cellStyle name="Currency 113 3 2 2" xfId="20979"/>
    <cellStyle name="Currency 113 3 3" xfId="20291"/>
    <cellStyle name="Currency 113 4" xfId="13256"/>
    <cellStyle name="Currency 113 4 2" xfId="20978"/>
    <cellStyle name="Currency 113 5" xfId="18110"/>
    <cellStyle name="Currency 113 5 2" xfId="24818"/>
    <cellStyle name="Currency 113 6" xfId="19496"/>
    <cellStyle name="Currency 114" xfId="9118"/>
    <cellStyle name="Currency 114 2" xfId="10695"/>
    <cellStyle name="Currency 114 3" xfId="10325"/>
    <cellStyle name="Currency 114 3 2" xfId="13259"/>
    <cellStyle name="Currency 114 3 2 2" xfId="20981"/>
    <cellStyle name="Currency 114 3 3" xfId="20306"/>
    <cellStyle name="Currency 114 4" xfId="13258"/>
    <cellStyle name="Currency 114 4 2" xfId="20980"/>
    <cellStyle name="Currency 114 5" xfId="18131"/>
    <cellStyle name="Currency 114 5 2" xfId="24833"/>
    <cellStyle name="Currency 114 6" xfId="19511"/>
    <cellStyle name="Currency 115" xfId="9155"/>
    <cellStyle name="Currency 115 2" xfId="10696"/>
    <cellStyle name="Currency 115 3" xfId="10362"/>
    <cellStyle name="Currency 115 3 2" xfId="13261"/>
    <cellStyle name="Currency 115 3 2 2" xfId="20983"/>
    <cellStyle name="Currency 115 3 3" xfId="20344"/>
    <cellStyle name="Currency 115 4" xfId="13260"/>
    <cellStyle name="Currency 115 4 2" xfId="20982"/>
    <cellStyle name="Currency 115 5" xfId="18169"/>
    <cellStyle name="Currency 115 5 2" xfId="24871"/>
    <cellStyle name="Currency 115 6" xfId="19549"/>
    <cellStyle name="Currency 116" xfId="9196"/>
    <cellStyle name="Currency 116 2" xfId="10697"/>
    <cellStyle name="Currency 116 3" xfId="10400"/>
    <cellStyle name="Currency 116 3 2" xfId="13263"/>
    <cellStyle name="Currency 116 3 2 2" xfId="20985"/>
    <cellStyle name="Currency 116 3 3" xfId="20382"/>
    <cellStyle name="Currency 116 4" xfId="13262"/>
    <cellStyle name="Currency 116 4 2" xfId="20984"/>
    <cellStyle name="Currency 116 5" xfId="18207"/>
    <cellStyle name="Currency 116 5 2" xfId="24909"/>
    <cellStyle name="Currency 116 6" xfId="19587"/>
    <cellStyle name="Currency 117" xfId="9120"/>
    <cellStyle name="Currency 117 2" xfId="10698"/>
    <cellStyle name="Currency 117 3" xfId="10327"/>
    <cellStyle name="Currency 117 3 2" xfId="13265"/>
    <cellStyle name="Currency 117 3 2 2" xfId="20987"/>
    <cellStyle name="Currency 117 3 3" xfId="20308"/>
    <cellStyle name="Currency 117 4" xfId="13264"/>
    <cellStyle name="Currency 117 4 2" xfId="20986"/>
    <cellStyle name="Currency 117 5" xfId="18133"/>
    <cellStyle name="Currency 117 5 2" xfId="24835"/>
    <cellStyle name="Currency 117 6" xfId="19513"/>
    <cellStyle name="Currency 118" xfId="9446"/>
    <cellStyle name="Currency 118 2" xfId="10699"/>
    <cellStyle name="Currency 118 3" xfId="10622"/>
    <cellStyle name="Currency 118 3 2" xfId="13267"/>
    <cellStyle name="Currency 118 3 2 2" xfId="20989"/>
    <cellStyle name="Currency 118 3 3" xfId="20604"/>
    <cellStyle name="Currency 118 4" xfId="13266"/>
    <cellStyle name="Currency 118 4 2" xfId="20988"/>
    <cellStyle name="Currency 118 5" xfId="18430"/>
    <cellStyle name="Currency 118 5 2" xfId="25131"/>
    <cellStyle name="Currency 118 6" xfId="19809"/>
    <cellStyle name="Currency 119" xfId="9233"/>
    <cellStyle name="Currency 119 2" xfId="10700"/>
    <cellStyle name="Currency 119 3" xfId="10432"/>
    <cellStyle name="Currency 119 3 2" xfId="13269"/>
    <cellStyle name="Currency 119 3 2 2" xfId="20991"/>
    <cellStyle name="Currency 119 3 3" xfId="20414"/>
    <cellStyle name="Currency 119 4" xfId="13268"/>
    <cellStyle name="Currency 119 4 2" xfId="20990"/>
    <cellStyle name="Currency 119 5" xfId="18239"/>
    <cellStyle name="Currency 119 5 2" xfId="24941"/>
    <cellStyle name="Currency 119 6" xfId="19619"/>
    <cellStyle name="Currency 12" xfId="333"/>
    <cellStyle name="Currency 12 2" xfId="2037"/>
    <cellStyle name="Currency 12 2 2" xfId="17226"/>
    <cellStyle name="Currency 12 3" xfId="16632"/>
    <cellStyle name="Currency 120" xfId="9272"/>
    <cellStyle name="Currency 120 2" xfId="10701"/>
    <cellStyle name="Currency 120 3" xfId="10463"/>
    <cellStyle name="Currency 120 3 2" xfId="13271"/>
    <cellStyle name="Currency 120 3 2 2" xfId="20993"/>
    <cellStyle name="Currency 120 3 3" xfId="20445"/>
    <cellStyle name="Currency 120 4" xfId="13270"/>
    <cellStyle name="Currency 120 4 2" xfId="20992"/>
    <cellStyle name="Currency 120 5" xfId="18270"/>
    <cellStyle name="Currency 120 5 2" xfId="24972"/>
    <cellStyle name="Currency 120 6" xfId="19650"/>
    <cellStyle name="Currency 121" xfId="9199"/>
    <cellStyle name="Currency 121 2" xfId="10702"/>
    <cellStyle name="Currency 121 3" xfId="10403"/>
    <cellStyle name="Currency 121 3 2" xfId="13273"/>
    <cellStyle name="Currency 121 3 2 2" xfId="20995"/>
    <cellStyle name="Currency 121 3 3" xfId="20385"/>
    <cellStyle name="Currency 121 4" xfId="13272"/>
    <cellStyle name="Currency 121 4 2" xfId="20994"/>
    <cellStyle name="Currency 121 5" xfId="18210"/>
    <cellStyle name="Currency 121 5 2" xfId="24912"/>
    <cellStyle name="Currency 121 6" xfId="19590"/>
    <cellStyle name="Currency 122" xfId="9294"/>
    <cellStyle name="Currency 122 2" xfId="10703"/>
    <cellStyle name="Currency 122 3" xfId="10481"/>
    <cellStyle name="Currency 122 3 2" xfId="13275"/>
    <cellStyle name="Currency 122 3 2 2" xfId="20997"/>
    <cellStyle name="Currency 122 3 3" xfId="20463"/>
    <cellStyle name="Currency 122 4" xfId="13274"/>
    <cellStyle name="Currency 122 4 2" xfId="20996"/>
    <cellStyle name="Currency 122 5" xfId="18288"/>
    <cellStyle name="Currency 122 5 2" xfId="24990"/>
    <cellStyle name="Currency 122 6" xfId="19668"/>
    <cellStyle name="Currency 123" xfId="9206"/>
    <cellStyle name="Currency 123 2" xfId="10704"/>
    <cellStyle name="Currency 123 3" xfId="10407"/>
    <cellStyle name="Currency 123 3 2" xfId="13277"/>
    <cellStyle name="Currency 123 3 2 2" xfId="20999"/>
    <cellStyle name="Currency 123 3 3" xfId="20389"/>
    <cellStyle name="Currency 123 4" xfId="13276"/>
    <cellStyle name="Currency 123 4 2" xfId="20998"/>
    <cellStyle name="Currency 123 5" xfId="18214"/>
    <cellStyle name="Currency 123 5 2" xfId="24916"/>
    <cellStyle name="Currency 123 6" xfId="19594"/>
    <cellStyle name="Currency 124" xfId="9271"/>
    <cellStyle name="Currency 124 2" xfId="10705"/>
    <cellStyle name="Currency 124 3" xfId="10462"/>
    <cellStyle name="Currency 124 3 2" xfId="13279"/>
    <cellStyle name="Currency 124 3 2 2" xfId="21001"/>
    <cellStyle name="Currency 124 3 3" xfId="20444"/>
    <cellStyle name="Currency 124 4" xfId="13278"/>
    <cellStyle name="Currency 124 4 2" xfId="21000"/>
    <cellStyle name="Currency 124 5" xfId="18269"/>
    <cellStyle name="Currency 124 5 2" xfId="24971"/>
    <cellStyle name="Currency 124 6" xfId="19649"/>
    <cellStyle name="Currency 125" xfId="9342"/>
    <cellStyle name="Currency 125 2" xfId="10706"/>
    <cellStyle name="Currency 125 3" xfId="10528"/>
    <cellStyle name="Currency 125 3 2" xfId="13281"/>
    <cellStyle name="Currency 125 3 2 2" xfId="21003"/>
    <cellStyle name="Currency 125 3 3" xfId="20510"/>
    <cellStyle name="Currency 125 4" xfId="13280"/>
    <cellStyle name="Currency 125 4 2" xfId="21002"/>
    <cellStyle name="Currency 125 5" xfId="18335"/>
    <cellStyle name="Currency 125 5 2" xfId="25037"/>
    <cellStyle name="Currency 125 6" xfId="19715"/>
    <cellStyle name="Currency 126" xfId="9190"/>
    <cellStyle name="Currency 126 2" xfId="10707"/>
    <cellStyle name="Currency 126 3" xfId="10394"/>
    <cellStyle name="Currency 126 3 2" xfId="13283"/>
    <cellStyle name="Currency 126 3 2 2" xfId="21005"/>
    <cellStyle name="Currency 126 3 3" xfId="20376"/>
    <cellStyle name="Currency 126 4" xfId="13282"/>
    <cellStyle name="Currency 126 4 2" xfId="21004"/>
    <cellStyle name="Currency 126 5" xfId="18201"/>
    <cellStyle name="Currency 126 5 2" xfId="24903"/>
    <cellStyle name="Currency 126 6" xfId="19581"/>
    <cellStyle name="Currency 127" xfId="9409"/>
    <cellStyle name="Currency 127 2" xfId="10708"/>
    <cellStyle name="Currency 127 3" xfId="10594"/>
    <cellStyle name="Currency 127 3 2" xfId="13285"/>
    <cellStyle name="Currency 127 3 2 2" xfId="21007"/>
    <cellStyle name="Currency 127 3 3" xfId="20576"/>
    <cellStyle name="Currency 127 4" xfId="13284"/>
    <cellStyle name="Currency 127 4 2" xfId="21006"/>
    <cellStyle name="Currency 127 5" xfId="18401"/>
    <cellStyle name="Currency 127 5 2" xfId="25103"/>
    <cellStyle name="Currency 127 6" xfId="19781"/>
    <cellStyle name="Currency 128" xfId="9194"/>
    <cellStyle name="Currency 128 2" xfId="10709"/>
    <cellStyle name="Currency 128 3" xfId="10398"/>
    <cellStyle name="Currency 128 3 2" xfId="13287"/>
    <cellStyle name="Currency 128 3 2 2" xfId="21009"/>
    <cellStyle name="Currency 128 3 3" xfId="20380"/>
    <cellStyle name="Currency 128 4" xfId="13286"/>
    <cellStyle name="Currency 128 4 2" xfId="21008"/>
    <cellStyle name="Currency 128 5" xfId="18205"/>
    <cellStyle name="Currency 128 5 2" xfId="24907"/>
    <cellStyle name="Currency 128 6" xfId="19585"/>
    <cellStyle name="Currency 129" xfId="9250"/>
    <cellStyle name="Currency 129 2" xfId="10710"/>
    <cellStyle name="Currency 129 3" xfId="10447"/>
    <cellStyle name="Currency 129 3 2" xfId="13289"/>
    <cellStyle name="Currency 129 3 2 2" xfId="21011"/>
    <cellStyle name="Currency 129 3 3" xfId="20429"/>
    <cellStyle name="Currency 129 4" xfId="13288"/>
    <cellStyle name="Currency 129 4 2" xfId="21010"/>
    <cellStyle name="Currency 129 5" xfId="18254"/>
    <cellStyle name="Currency 129 5 2" xfId="24956"/>
    <cellStyle name="Currency 129 6" xfId="19634"/>
    <cellStyle name="Currency 13" xfId="334"/>
    <cellStyle name="Currency 13 2" xfId="2038"/>
    <cellStyle name="Currency 13 2 2" xfId="17227"/>
    <cellStyle name="Currency 13 3" xfId="16633"/>
    <cellStyle name="Currency 130" xfId="9285"/>
    <cellStyle name="Currency 130 2" xfId="10711"/>
    <cellStyle name="Currency 130 3" xfId="10474"/>
    <cellStyle name="Currency 130 3 2" xfId="13291"/>
    <cellStyle name="Currency 130 3 2 2" xfId="21013"/>
    <cellStyle name="Currency 130 3 3" xfId="20456"/>
    <cellStyle name="Currency 130 4" xfId="13290"/>
    <cellStyle name="Currency 130 4 2" xfId="21012"/>
    <cellStyle name="Currency 130 5" xfId="18281"/>
    <cellStyle name="Currency 130 5 2" xfId="24983"/>
    <cellStyle name="Currency 130 6" xfId="19661"/>
    <cellStyle name="Currency 131" xfId="9266"/>
    <cellStyle name="Currency 131 2" xfId="10712"/>
    <cellStyle name="Currency 131 3" xfId="10459"/>
    <cellStyle name="Currency 131 3 2" xfId="13293"/>
    <cellStyle name="Currency 131 3 2 2" xfId="21015"/>
    <cellStyle name="Currency 131 3 3" xfId="20441"/>
    <cellStyle name="Currency 131 4" xfId="13292"/>
    <cellStyle name="Currency 131 4 2" xfId="21014"/>
    <cellStyle name="Currency 131 5" xfId="18266"/>
    <cellStyle name="Currency 131 5 2" xfId="24968"/>
    <cellStyle name="Currency 131 6" xfId="19646"/>
    <cellStyle name="Currency 132" xfId="9447"/>
    <cellStyle name="Currency 132 2" xfId="10713"/>
    <cellStyle name="Currency 132 3" xfId="10623"/>
    <cellStyle name="Currency 132 3 2" xfId="13295"/>
    <cellStyle name="Currency 132 3 2 2" xfId="21017"/>
    <cellStyle name="Currency 132 3 3" xfId="20605"/>
    <cellStyle name="Currency 132 4" xfId="13294"/>
    <cellStyle name="Currency 132 4 2" xfId="21016"/>
    <cellStyle name="Currency 132 5" xfId="18431"/>
    <cellStyle name="Currency 132 5 2" xfId="25132"/>
    <cellStyle name="Currency 132 6" xfId="19810"/>
    <cellStyle name="Currency 133" xfId="9274"/>
    <cellStyle name="Currency 133 2" xfId="10714"/>
    <cellStyle name="Currency 133 3" xfId="10465"/>
    <cellStyle name="Currency 133 3 2" xfId="13297"/>
    <cellStyle name="Currency 133 3 2 2" xfId="21019"/>
    <cellStyle name="Currency 133 3 3" xfId="20447"/>
    <cellStyle name="Currency 133 4" xfId="13296"/>
    <cellStyle name="Currency 133 4 2" xfId="21018"/>
    <cellStyle name="Currency 133 5" xfId="18272"/>
    <cellStyle name="Currency 133 5 2" xfId="24974"/>
    <cellStyle name="Currency 133 6" xfId="19652"/>
    <cellStyle name="Currency 134" xfId="9202"/>
    <cellStyle name="Currency 134 2" xfId="10715"/>
    <cellStyle name="Currency 134 3" xfId="10405"/>
    <cellStyle name="Currency 134 3 2" xfId="13299"/>
    <cellStyle name="Currency 134 3 2 2" xfId="21021"/>
    <cellStyle name="Currency 134 3 3" xfId="20387"/>
    <cellStyle name="Currency 134 4" xfId="13298"/>
    <cellStyle name="Currency 134 4 2" xfId="21020"/>
    <cellStyle name="Currency 134 5" xfId="18212"/>
    <cellStyle name="Currency 134 5 2" xfId="24914"/>
    <cellStyle name="Currency 134 6" xfId="19592"/>
    <cellStyle name="Currency 135" xfId="9221"/>
    <cellStyle name="Currency 135 2" xfId="10716"/>
    <cellStyle name="Currency 135 3" xfId="10420"/>
    <cellStyle name="Currency 135 3 2" xfId="13301"/>
    <cellStyle name="Currency 135 3 2 2" xfId="21023"/>
    <cellStyle name="Currency 135 3 3" xfId="20402"/>
    <cellStyle name="Currency 135 4" xfId="13300"/>
    <cellStyle name="Currency 135 4 2" xfId="21022"/>
    <cellStyle name="Currency 135 5" xfId="18227"/>
    <cellStyle name="Currency 135 5 2" xfId="24929"/>
    <cellStyle name="Currency 135 6" xfId="19607"/>
    <cellStyle name="Currency 136" xfId="9168"/>
    <cellStyle name="Currency 136 2" xfId="10717"/>
    <cellStyle name="Currency 136 3" xfId="10372"/>
    <cellStyle name="Currency 136 3 2" xfId="13303"/>
    <cellStyle name="Currency 136 3 2 2" xfId="21025"/>
    <cellStyle name="Currency 136 3 3" xfId="20354"/>
    <cellStyle name="Currency 136 4" xfId="13302"/>
    <cellStyle name="Currency 136 4 2" xfId="21024"/>
    <cellStyle name="Currency 136 5" xfId="18179"/>
    <cellStyle name="Currency 136 5 2" xfId="24881"/>
    <cellStyle name="Currency 136 6" xfId="19559"/>
    <cellStyle name="Currency 137" xfId="9234"/>
    <cellStyle name="Currency 137 2" xfId="10718"/>
    <cellStyle name="Currency 137 3" xfId="10433"/>
    <cellStyle name="Currency 137 3 2" xfId="13305"/>
    <cellStyle name="Currency 137 3 2 2" xfId="21027"/>
    <cellStyle name="Currency 137 3 3" xfId="20415"/>
    <cellStyle name="Currency 137 4" xfId="13304"/>
    <cellStyle name="Currency 137 4 2" xfId="21026"/>
    <cellStyle name="Currency 137 5" xfId="18240"/>
    <cellStyle name="Currency 137 5 2" xfId="24942"/>
    <cellStyle name="Currency 137 6" xfId="19620"/>
    <cellStyle name="Currency 138" xfId="9288"/>
    <cellStyle name="Currency 138 2" xfId="10719"/>
    <cellStyle name="Currency 138 3" xfId="10477"/>
    <cellStyle name="Currency 138 3 2" xfId="13307"/>
    <cellStyle name="Currency 138 3 2 2" xfId="21029"/>
    <cellStyle name="Currency 138 3 3" xfId="20459"/>
    <cellStyle name="Currency 138 4" xfId="13306"/>
    <cellStyle name="Currency 138 4 2" xfId="21028"/>
    <cellStyle name="Currency 138 5" xfId="18284"/>
    <cellStyle name="Currency 138 5 2" xfId="24986"/>
    <cellStyle name="Currency 138 6" xfId="19664"/>
    <cellStyle name="Currency 139" xfId="9229"/>
    <cellStyle name="Currency 139 2" xfId="10720"/>
    <cellStyle name="Currency 139 3" xfId="10428"/>
    <cellStyle name="Currency 139 3 2" xfId="13309"/>
    <cellStyle name="Currency 139 3 2 2" xfId="21031"/>
    <cellStyle name="Currency 139 3 3" xfId="20410"/>
    <cellStyle name="Currency 139 4" xfId="13308"/>
    <cellStyle name="Currency 139 4 2" xfId="21030"/>
    <cellStyle name="Currency 139 5" xfId="18235"/>
    <cellStyle name="Currency 139 5 2" xfId="24937"/>
    <cellStyle name="Currency 139 6" xfId="19615"/>
    <cellStyle name="Currency 14" xfId="335"/>
    <cellStyle name="Currency 14 2" xfId="2039"/>
    <cellStyle name="Currency 14 2 2" xfId="17228"/>
    <cellStyle name="Currency 14 3" xfId="16634"/>
    <cellStyle name="Currency 140" xfId="9281"/>
    <cellStyle name="Currency 140 2" xfId="10721"/>
    <cellStyle name="Currency 140 3" xfId="10470"/>
    <cellStyle name="Currency 140 3 2" xfId="13311"/>
    <cellStyle name="Currency 140 3 2 2" xfId="21033"/>
    <cellStyle name="Currency 140 3 3" xfId="20452"/>
    <cellStyle name="Currency 140 4" xfId="13310"/>
    <cellStyle name="Currency 140 4 2" xfId="21032"/>
    <cellStyle name="Currency 140 5" xfId="18277"/>
    <cellStyle name="Currency 140 5 2" xfId="24979"/>
    <cellStyle name="Currency 140 6" xfId="19657"/>
    <cellStyle name="Currency 141" xfId="9167"/>
    <cellStyle name="Currency 141 2" xfId="10722"/>
    <cellStyle name="Currency 141 3" xfId="10371"/>
    <cellStyle name="Currency 141 3 2" xfId="13313"/>
    <cellStyle name="Currency 141 3 2 2" xfId="21035"/>
    <cellStyle name="Currency 141 3 3" xfId="20353"/>
    <cellStyle name="Currency 141 4" xfId="13312"/>
    <cellStyle name="Currency 141 4 2" xfId="21034"/>
    <cellStyle name="Currency 141 5" xfId="18178"/>
    <cellStyle name="Currency 141 5 2" xfId="24880"/>
    <cellStyle name="Currency 141 6" xfId="19558"/>
    <cellStyle name="Currency 142" xfId="9293"/>
    <cellStyle name="Currency 142 2" xfId="10723"/>
    <cellStyle name="Currency 142 3" xfId="10480"/>
    <cellStyle name="Currency 142 3 2" xfId="13315"/>
    <cellStyle name="Currency 142 3 2 2" xfId="21037"/>
    <cellStyle name="Currency 142 3 3" xfId="20462"/>
    <cellStyle name="Currency 142 4" xfId="13314"/>
    <cellStyle name="Currency 142 4 2" xfId="21036"/>
    <cellStyle name="Currency 142 5" xfId="18287"/>
    <cellStyle name="Currency 142 5 2" xfId="24989"/>
    <cellStyle name="Currency 142 6" xfId="19667"/>
    <cellStyle name="Currency 143" xfId="9226"/>
    <cellStyle name="Currency 143 2" xfId="10724"/>
    <cellStyle name="Currency 143 3" xfId="10425"/>
    <cellStyle name="Currency 143 3 2" xfId="13317"/>
    <cellStyle name="Currency 143 3 2 2" xfId="21039"/>
    <cellStyle name="Currency 143 3 3" xfId="20407"/>
    <cellStyle name="Currency 143 4" xfId="13316"/>
    <cellStyle name="Currency 143 4 2" xfId="21038"/>
    <cellStyle name="Currency 143 5" xfId="18232"/>
    <cellStyle name="Currency 143 5 2" xfId="24934"/>
    <cellStyle name="Currency 143 6" xfId="19612"/>
    <cellStyle name="Currency 144" xfId="9213"/>
    <cellStyle name="Currency 144 2" xfId="10725"/>
    <cellStyle name="Currency 144 3" xfId="10413"/>
    <cellStyle name="Currency 144 3 2" xfId="13319"/>
    <cellStyle name="Currency 144 3 2 2" xfId="21041"/>
    <cellStyle name="Currency 144 3 3" xfId="20395"/>
    <cellStyle name="Currency 144 4" xfId="13318"/>
    <cellStyle name="Currency 144 4 2" xfId="21040"/>
    <cellStyle name="Currency 144 5" xfId="18220"/>
    <cellStyle name="Currency 144 5 2" xfId="24922"/>
    <cellStyle name="Currency 144 6" xfId="19600"/>
    <cellStyle name="Currency 145" xfId="9461"/>
    <cellStyle name="Currency 145 2" xfId="10074"/>
    <cellStyle name="Currency 145 2 2" xfId="13321"/>
    <cellStyle name="Currency 145 2 2 2" xfId="21043"/>
    <cellStyle name="Currency 145 3" xfId="13320"/>
    <cellStyle name="Currency 145 3 2" xfId="21042"/>
    <cellStyle name="Currency 145 4" xfId="19822"/>
    <cellStyle name="Currency 146" xfId="9708"/>
    <cellStyle name="Currency 146 2" xfId="13322"/>
    <cellStyle name="Currency 146 2 2" xfId="21044"/>
    <cellStyle name="Currency 146 3" xfId="19990"/>
    <cellStyle name="Currency 147" xfId="9713"/>
    <cellStyle name="Currency 147 2" xfId="13323"/>
    <cellStyle name="Currency 147 2 2" xfId="21045"/>
    <cellStyle name="Currency 147 3" xfId="19993"/>
    <cellStyle name="Currency 148" xfId="17662"/>
    <cellStyle name="Currency 148 2" xfId="24564"/>
    <cellStyle name="Currency 149" xfId="17163"/>
    <cellStyle name="Currency 149 2" xfId="24416"/>
    <cellStyle name="Currency 15" xfId="336"/>
    <cellStyle name="Currency 15 2" xfId="2040"/>
    <cellStyle name="Currency 15 2 2" xfId="17229"/>
    <cellStyle name="Currency 15 3" xfId="16635"/>
    <cellStyle name="Currency 150" xfId="18468"/>
    <cellStyle name="Currency 151" xfId="18721"/>
    <cellStyle name="Currency 151 2" xfId="25380"/>
    <cellStyle name="Currency 152" xfId="18917"/>
    <cellStyle name="Currency 152 2" xfId="25573"/>
    <cellStyle name="Currency 153" xfId="19115"/>
    <cellStyle name="Currency 153 2" xfId="25753"/>
    <cellStyle name="Currency 154" xfId="19125"/>
    <cellStyle name="Currency 154 2" xfId="25758"/>
    <cellStyle name="Currency 155" xfId="18879"/>
    <cellStyle name="Currency 155 2" xfId="25538"/>
    <cellStyle name="Currency 156" xfId="18976"/>
    <cellStyle name="Currency 156 2" xfId="25620"/>
    <cellStyle name="Currency 157" xfId="18973"/>
    <cellStyle name="Currency 157 2" xfId="25617"/>
    <cellStyle name="Currency 158" xfId="18969"/>
    <cellStyle name="Currency 158 2" xfId="25614"/>
    <cellStyle name="Currency 159" xfId="18955"/>
    <cellStyle name="Currency 159 2" xfId="25602"/>
    <cellStyle name="Currency 16" xfId="337"/>
    <cellStyle name="Currency 16 2" xfId="2041"/>
    <cellStyle name="Currency 16 2 2" xfId="17230"/>
    <cellStyle name="Currency 16 3" xfId="16636"/>
    <cellStyle name="Currency 160" xfId="19109"/>
    <cellStyle name="Currency 160 2" xfId="25750"/>
    <cellStyle name="Currency 161" xfId="18933"/>
    <cellStyle name="Currency 161 2" xfId="25589"/>
    <cellStyle name="Currency 162" xfId="19350"/>
    <cellStyle name="Currency 163" xfId="19329"/>
    <cellStyle name="Currency 164" xfId="25763"/>
    <cellStyle name="Currency 165" xfId="25765"/>
    <cellStyle name="Currency 166" xfId="19170"/>
    <cellStyle name="Currency 167" xfId="20615"/>
    <cellStyle name="Currency 168" xfId="25773"/>
    <cellStyle name="Currency 169" xfId="25778"/>
    <cellStyle name="Currency 17" xfId="338"/>
    <cellStyle name="Currency 17 2" xfId="2042"/>
    <cellStyle name="Currency 17 2 2" xfId="17231"/>
    <cellStyle name="Currency 17 3" xfId="16637"/>
    <cellStyle name="Currency 170" xfId="25772"/>
    <cellStyle name="Currency 171" xfId="25774"/>
    <cellStyle name="Currency 172" xfId="25783"/>
    <cellStyle name="Currency 173" xfId="25785"/>
    <cellStyle name="Currency 174" xfId="25790"/>
    <cellStyle name="Currency 18" xfId="339"/>
    <cellStyle name="Currency 18 2" xfId="2043"/>
    <cellStyle name="Currency 18 2 2" xfId="17232"/>
    <cellStyle name="Currency 18 3" xfId="16638"/>
    <cellStyle name="Currency 19" xfId="340"/>
    <cellStyle name="Currency 19 2" xfId="2044"/>
    <cellStyle name="Currency 19 2 2" xfId="17233"/>
    <cellStyle name="Currency 19 3" xfId="16639"/>
    <cellStyle name="Currency 2" xfId="341"/>
    <cellStyle name="Currency 2 2" xfId="342"/>
    <cellStyle name="Currency 2 2 2" xfId="1222"/>
    <cellStyle name="Currency 2 2 2 2" xfId="1223"/>
    <cellStyle name="Currency 2 2 2 2 2" xfId="9041"/>
    <cellStyle name="Currency 2 2 2 2 3" xfId="12890"/>
    <cellStyle name="Currency 2 2 2 2 3 2" xfId="20649"/>
    <cellStyle name="Currency 2 2 2 2 4" xfId="18471"/>
    <cellStyle name="Currency 2 2 2 2 5" xfId="5651"/>
    <cellStyle name="Currency 2 2 2 3" xfId="8464"/>
    <cellStyle name="Currency 2 2 2 3 2" xfId="10726"/>
    <cellStyle name="Currency 2 2 2 3 3" xfId="10182"/>
    <cellStyle name="Currency 2 2 2 3 3 2" xfId="13325"/>
    <cellStyle name="Currency 2 2 2 3 3 2 2" xfId="21047"/>
    <cellStyle name="Currency 2 2 2 3 3 3" xfId="20157"/>
    <cellStyle name="Currency 2 2 2 3 4" xfId="13324"/>
    <cellStyle name="Currency 2 2 2 3 4 2" xfId="21046"/>
    <cellStyle name="Currency 2 2 2 3 5" xfId="17879"/>
    <cellStyle name="Currency 2 2 2 3 5 2" xfId="24683"/>
    <cellStyle name="Currency 2 2 2 3 6" xfId="19404"/>
    <cellStyle name="Currency 2 2 2 4" xfId="8993"/>
    <cellStyle name="Currency 2 2 2 4 2" xfId="18106"/>
    <cellStyle name="Currency 2 2 2 5" xfId="9593"/>
    <cellStyle name="Currency 2 2 2 5 2" xfId="13326"/>
    <cellStyle name="Currency 2 2 2 5 2 2" xfId="21048"/>
    <cellStyle name="Currency 2 2 2 5 3" xfId="19874"/>
    <cellStyle name="Currency 2 2 2 6" xfId="5650"/>
    <cellStyle name="Currency 2 2 3" xfId="1224"/>
    <cellStyle name="Currency 2 2 3 2" xfId="9040"/>
    <cellStyle name="Currency 2 2 3 3" xfId="12891"/>
    <cellStyle name="Currency 2 2 3 3 2" xfId="20650"/>
    <cellStyle name="Currency 2 2 3 4" xfId="18472"/>
    <cellStyle name="Currency 2 2 3 5" xfId="5652"/>
    <cellStyle name="Currency 2 2 4" xfId="1221"/>
    <cellStyle name="Currency 2 2 4 10" xfId="19189"/>
    <cellStyle name="Currency 2 2 4 11" xfId="8463"/>
    <cellStyle name="Currency 2 2 4 2" xfId="9218"/>
    <cellStyle name="Currency 2 2 4 2 2" xfId="10728"/>
    <cellStyle name="Currency 2 2 4 2 3" xfId="10417"/>
    <cellStyle name="Currency 2 2 4 2 3 2" xfId="13329"/>
    <cellStyle name="Currency 2 2 4 2 3 2 2" xfId="21051"/>
    <cellStyle name="Currency 2 2 4 2 3 3" xfId="20399"/>
    <cellStyle name="Currency 2 2 4 2 4" xfId="13328"/>
    <cellStyle name="Currency 2 2 4 2 4 2" xfId="21050"/>
    <cellStyle name="Currency 2 2 4 2 5" xfId="18224"/>
    <cellStyle name="Currency 2 2 4 2 5 2" xfId="24926"/>
    <cellStyle name="Currency 2 2 4 2 6" xfId="19604"/>
    <cellStyle name="Currency 2 2 4 3" xfId="10727"/>
    <cellStyle name="Currency 2 2 4 4" xfId="10181"/>
    <cellStyle name="Currency 2 2 4 4 2" xfId="13330"/>
    <cellStyle name="Currency 2 2 4 4 2 2" xfId="21052"/>
    <cellStyle name="Currency 2 2 4 4 3" xfId="20156"/>
    <cellStyle name="Currency 2 2 4 5" xfId="13327"/>
    <cellStyle name="Currency 2 2 4 5 2" xfId="21049"/>
    <cellStyle name="Currency 2 2 4 6" xfId="17878"/>
    <cellStyle name="Currency 2 2 4 6 2" xfId="24682"/>
    <cellStyle name="Currency 2 2 4 7" xfId="18540"/>
    <cellStyle name="Currency 2 2 4 7 2" xfId="25208"/>
    <cellStyle name="Currency 2 2 4 8" xfId="18740"/>
    <cellStyle name="Currency 2 2 4 8 2" xfId="25399"/>
    <cellStyle name="Currency 2 2 4 9" xfId="18952"/>
    <cellStyle name="Currency 2 2 4 9 2" xfId="25599"/>
    <cellStyle name="Currency 2 2 5" xfId="8748"/>
    <cellStyle name="Currency 2 2 5 2" xfId="18037"/>
    <cellStyle name="Currency 2 2 6" xfId="9161"/>
    <cellStyle name="Currency 2 2 6 2" xfId="10729"/>
    <cellStyle name="Currency 2 2 6 3" xfId="10368"/>
    <cellStyle name="Currency 2 2 6 3 2" xfId="13332"/>
    <cellStyle name="Currency 2 2 6 3 2 2" xfId="21054"/>
    <cellStyle name="Currency 2 2 6 3 3" xfId="20350"/>
    <cellStyle name="Currency 2 2 6 4" xfId="13331"/>
    <cellStyle name="Currency 2 2 6 4 2" xfId="21053"/>
    <cellStyle name="Currency 2 2 6 5" xfId="18175"/>
    <cellStyle name="Currency 2 2 6 5 2" xfId="24877"/>
    <cellStyle name="Currency 2 2 6 6" xfId="19555"/>
    <cellStyle name="Currency 2 2 7" xfId="9592"/>
    <cellStyle name="Currency 2 2 7 2" xfId="9803"/>
    <cellStyle name="Currency 2 2 7 3" xfId="13333"/>
    <cellStyle name="Currency 2 2 7 3 2" xfId="21055"/>
    <cellStyle name="Currency 2 2 7 4" xfId="19873"/>
    <cellStyle name="Currency 2 2 8" xfId="17234"/>
    <cellStyle name="Currency 2 2 9" xfId="5649"/>
    <cellStyle name="Currency 2 3" xfId="1225"/>
    <cellStyle name="Currency 2 3 2" xfId="1226"/>
    <cellStyle name="Currency 2 3 2 2" xfId="9042"/>
    <cellStyle name="Currency 2 3 2 3" xfId="12893"/>
    <cellStyle name="Currency 2 3 2 3 2" xfId="20652"/>
    <cellStyle name="Currency 2 3 2 4" xfId="18474"/>
    <cellStyle name="Currency 2 3 2 5" xfId="5654"/>
    <cellStyle name="Currency 2 3 3" xfId="8465"/>
    <cellStyle name="Currency 2 3 3 2" xfId="10730"/>
    <cellStyle name="Currency 2 3 3 3" xfId="10183"/>
    <cellStyle name="Currency 2 3 3 3 2" xfId="13335"/>
    <cellStyle name="Currency 2 3 3 3 2 2" xfId="21057"/>
    <cellStyle name="Currency 2 3 3 3 3" xfId="20158"/>
    <cellStyle name="Currency 2 3 3 4" xfId="13334"/>
    <cellStyle name="Currency 2 3 3 4 2" xfId="21056"/>
    <cellStyle name="Currency 2 3 3 5" xfId="17880"/>
    <cellStyle name="Currency 2 3 3 5 2" xfId="24684"/>
    <cellStyle name="Currency 2 3 3 6" xfId="19405"/>
    <cellStyle name="Currency 2 3 4" xfId="8581"/>
    <cellStyle name="Currency 2 3 5" xfId="9594"/>
    <cellStyle name="Currency 2 3 5 2" xfId="13336"/>
    <cellStyle name="Currency 2 3 5 2 2" xfId="21058"/>
    <cellStyle name="Currency 2 3 5 3" xfId="19875"/>
    <cellStyle name="Currency 2 3 6" xfId="12892"/>
    <cellStyle name="Currency 2 3 6 2" xfId="20651"/>
    <cellStyle name="Currency 2 3 7" xfId="18473"/>
    <cellStyle name="Currency 2 3 8" xfId="5653"/>
    <cellStyle name="Currency 2 4" xfId="1227"/>
    <cellStyle name="Currency 2 4 2" xfId="1228"/>
    <cellStyle name="Currency 2 4 2 2" xfId="18475"/>
    <cellStyle name="Currency 2 4 3" xfId="16640"/>
    <cellStyle name="Currency 2 5" xfId="1229"/>
    <cellStyle name="Currency 2 5 2" xfId="12894"/>
    <cellStyle name="Currency 2 5 2 2" xfId="20653"/>
    <cellStyle name="Currency 2 5 3" xfId="18476"/>
    <cellStyle name="Currency 2 5 4" xfId="5655"/>
    <cellStyle name="Currency 2 6" xfId="1220"/>
    <cellStyle name="Currency 2 6 2" xfId="9039"/>
    <cellStyle name="Currency 2 6 3" xfId="12889"/>
    <cellStyle name="Currency 2 6 3 2" xfId="20648"/>
    <cellStyle name="Currency 2 6 4" xfId="5656"/>
    <cellStyle name="Currency 2 7" xfId="1309"/>
    <cellStyle name="Currency 2 7 2" xfId="10731"/>
    <cellStyle name="Currency 2 7 3" xfId="10180"/>
    <cellStyle name="Currency 2 7 3 2" xfId="13338"/>
    <cellStyle name="Currency 2 7 3 2 2" xfId="21060"/>
    <cellStyle name="Currency 2 7 3 3" xfId="20155"/>
    <cellStyle name="Currency 2 7 4" xfId="12914"/>
    <cellStyle name="Currency 2 7 5" xfId="13337"/>
    <cellStyle name="Currency 2 7 5 2" xfId="21059"/>
    <cellStyle name="Currency 2 7 6" xfId="17877"/>
    <cellStyle name="Currency 2 7 6 2" xfId="24681"/>
    <cellStyle name="Currency 2 7 7" xfId="19403"/>
    <cellStyle name="Currency 2 7 8" xfId="8462"/>
    <cellStyle name="Currency 2 8" xfId="2704"/>
    <cellStyle name="Currency 2 8 2" xfId="9802"/>
    <cellStyle name="Currency 2 8 3" xfId="13339"/>
    <cellStyle name="Currency 2 8 3 2" xfId="21061"/>
    <cellStyle name="Currency 2 8 4" xfId="19872"/>
    <cellStyle name="Currency 2 8 5" xfId="9591"/>
    <cellStyle name="Currency 2 9" xfId="5648"/>
    <cellStyle name="Currency 20" xfId="343"/>
    <cellStyle name="Currency 20 2" xfId="2045"/>
    <cellStyle name="Currency 20 2 2" xfId="17235"/>
    <cellStyle name="Currency 20 3" xfId="16641"/>
    <cellStyle name="Currency 21" xfId="344"/>
    <cellStyle name="Currency 21 2" xfId="2046"/>
    <cellStyle name="Currency 21 2 2" xfId="17236"/>
    <cellStyle name="Currency 21 3" xfId="16642"/>
    <cellStyle name="Currency 22" xfId="345"/>
    <cellStyle name="Currency 22 2" xfId="2047"/>
    <cellStyle name="Currency 22 2 2" xfId="17238"/>
    <cellStyle name="Currency 22 3" xfId="16643"/>
    <cellStyle name="Currency 23" xfId="3555"/>
    <cellStyle name="Currency 23 2" xfId="7447"/>
    <cellStyle name="Currency 23 2 2" xfId="17239"/>
    <cellStyle name="Currency 23 3" xfId="16644"/>
    <cellStyle name="Currency 23 4" xfId="5657"/>
    <cellStyle name="Currency 24" xfId="3552"/>
    <cellStyle name="Currency 24 2" xfId="7448"/>
    <cellStyle name="Currency 24 2 2" xfId="17240"/>
    <cellStyle name="Currency 24 3" xfId="16645"/>
    <cellStyle name="Currency 24 4" xfId="5658"/>
    <cellStyle name="Currency 25" xfId="5659"/>
    <cellStyle name="Currency 25 2" xfId="7449"/>
    <cellStyle name="Currency 25 2 2" xfId="17241"/>
    <cellStyle name="Currency 25 3" xfId="16646"/>
    <cellStyle name="Currency 26" xfId="5660"/>
    <cellStyle name="Currency 26 2" xfId="7450"/>
    <cellStyle name="Currency 26 2 2" xfId="17242"/>
    <cellStyle name="Currency 26 3" xfId="16647"/>
    <cellStyle name="Currency 27" xfId="5661"/>
    <cellStyle name="Currency 27 2" xfId="7451"/>
    <cellStyle name="Currency 27 2 2" xfId="17243"/>
    <cellStyle name="Currency 27 3" xfId="16648"/>
    <cellStyle name="Currency 28" xfId="5662"/>
    <cellStyle name="Currency 28 2" xfId="7452"/>
    <cellStyle name="Currency 28 2 2" xfId="17244"/>
    <cellStyle name="Currency 28 3" xfId="16649"/>
    <cellStyle name="Currency 29" xfId="5663"/>
    <cellStyle name="Currency 29 2" xfId="7453"/>
    <cellStyle name="Currency 29 2 2" xfId="17245"/>
    <cellStyle name="Currency 29 3" xfId="16650"/>
    <cellStyle name="Currency 3" xfId="346"/>
    <cellStyle name="Currency 3 2" xfId="1230"/>
    <cellStyle name="Currency 3 2 2" xfId="16652"/>
    <cellStyle name="Currency 3 3" xfId="1310"/>
    <cellStyle name="Currency 3 3 10" xfId="18936"/>
    <cellStyle name="Currency 3 3 10 2" xfId="25591"/>
    <cellStyle name="Currency 3 3 11" xfId="19185"/>
    <cellStyle name="Currency 3 3 12" xfId="7454"/>
    <cellStyle name="Currency 3 3 2" xfId="9187"/>
    <cellStyle name="Currency 3 3 2 2" xfId="10733"/>
    <cellStyle name="Currency 3 3 2 3" xfId="10391"/>
    <cellStyle name="Currency 3 3 2 3 2" xfId="13342"/>
    <cellStyle name="Currency 3 3 2 3 2 2" xfId="21064"/>
    <cellStyle name="Currency 3 3 2 3 3" xfId="20373"/>
    <cellStyle name="Currency 3 3 2 4" xfId="13341"/>
    <cellStyle name="Currency 3 3 2 4 2" xfId="21063"/>
    <cellStyle name="Currency 3 3 2 5" xfId="18198"/>
    <cellStyle name="Currency 3 3 2 5 2" xfId="24900"/>
    <cellStyle name="Currency 3 3 2 6" xfId="19578"/>
    <cellStyle name="Currency 3 3 3" xfId="10732"/>
    <cellStyle name="Currency 3 3 4" xfId="10094"/>
    <cellStyle name="Currency 3 3 4 2" xfId="13343"/>
    <cellStyle name="Currency 3 3 4 2 2" xfId="21065"/>
    <cellStyle name="Currency 3 3 4 3" xfId="20068"/>
    <cellStyle name="Currency 3 3 5" xfId="12915"/>
    <cellStyle name="Currency 3 3 6" xfId="13340"/>
    <cellStyle name="Currency 3 3 6 2" xfId="21062"/>
    <cellStyle name="Currency 3 3 7" xfId="17743"/>
    <cellStyle name="Currency 3 3 7 2" xfId="24594"/>
    <cellStyle name="Currency 3 3 8" xfId="18536"/>
    <cellStyle name="Currency 3 3 8 2" xfId="25204"/>
    <cellStyle name="Currency 3 3 9" xfId="18736"/>
    <cellStyle name="Currency 3 3 9 2" xfId="25395"/>
    <cellStyle name="Currency 3 4" xfId="1094"/>
    <cellStyle name="Currency 3 4 2" xfId="13344"/>
    <cellStyle name="Currency 3 4 2 2" xfId="21066"/>
    <cellStyle name="Currency 3 4 3" xfId="19989"/>
    <cellStyle name="Currency 3 4 4" xfId="9707"/>
    <cellStyle name="Currency 3 5" xfId="2705"/>
    <cellStyle name="Currency 3 5 2" xfId="16651"/>
    <cellStyle name="Currency 3 6" xfId="3529"/>
    <cellStyle name="Currency 3 6 2" xfId="24413"/>
    <cellStyle name="Currency 3 6 3" xfId="17139"/>
    <cellStyle name="Currency 30" xfId="5664"/>
    <cellStyle name="Currency 30 2" xfId="7455"/>
    <cellStyle name="Currency 30 2 2" xfId="17246"/>
    <cellStyle name="Currency 30 3" xfId="16653"/>
    <cellStyle name="Currency 31" xfId="5665"/>
    <cellStyle name="Currency 31 2" xfId="7456"/>
    <cellStyle name="Currency 31 2 2" xfId="17247"/>
    <cellStyle name="Currency 31 3" xfId="16654"/>
    <cellStyle name="Currency 32" xfId="5666"/>
    <cellStyle name="Currency 32 2" xfId="7457"/>
    <cellStyle name="Currency 32 2 2" xfId="17248"/>
    <cellStyle name="Currency 32 3" xfId="16655"/>
    <cellStyle name="Currency 33" xfId="5667"/>
    <cellStyle name="Currency 33 2" xfId="7458"/>
    <cellStyle name="Currency 33 2 2" xfId="17249"/>
    <cellStyle name="Currency 33 3" xfId="16656"/>
    <cellStyle name="Currency 34" xfId="5668"/>
    <cellStyle name="Currency 34 2" xfId="8741"/>
    <cellStyle name="Currency 34 2 2" xfId="17250"/>
    <cellStyle name="Currency 34 3" xfId="16657"/>
    <cellStyle name="Currency 35" xfId="5669"/>
    <cellStyle name="Currency 35 2" xfId="7459"/>
    <cellStyle name="Currency 35 2 2" xfId="17251"/>
    <cellStyle name="Currency 35 3" xfId="16658"/>
    <cellStyle name="Currency 36" xfId="5670"/>
    <cellStyle name="Currency 36 2" xfId="7460"/>
    <cellStyle name="Currency 36 2 2" xfId="17252"/>
    <cellStyle name="Currency 36 3" xfId="16659"/>
    <cellStyle name="Currency 37" xfId="5671"/>
    <cellStyle name="Currency 37 2" xfId="7461"/>
    <cellStyle name="Currency 37 2 2" xfId="17744"/>
    <cellStyle name="Currency 37 3" xfId="8973"/>
    <cellStyle name="Currency 37 4" xfId="9804"/>
    <cellStyle name="Currency 37 4 2" xfId="17526"/>
    <cellStyle name="Currency 37 5" xfId="16660"/>
    <cellStyle name="Currency 38" xfId="5672"/>
    <cellStyle name="Currency 38 2" xfId="7462"/>
    <cellStyle name="Currency 38 2 2" xfId="17745"/>
    <cellStyle name="Currency 38 3" xfId="8976"/>
    <cellStyle name="Currency 38 4" xfId="9805"/>
    <cellStyle name="Currency 38 4 2" xfId="17527"/>
    <cellStyle name="Currency 38 5" xfId="16661"/>
    <cellStyle name="Currency 39" xfId="5673"/>
    <cellStyle name="Currency 39 2" xfId="7463"/>
    <cellStyle name="Currency 39 2 2" xfId="17746"/>
    <cellStyle name="Currency 39 3" xfId="8975"/>
    <cellStyle name="Currency 39 4" xfId="9806"/>
    <cellStyle name="Currency 39 4 2" xfId="17528"/>
    <cellStyle name="Currency 39 5" xfId="16662"/>
    <cellStyle name="Currency 4" xfId="347"/>
    <cellStyle name="Currency 4 2" xfId="1232"/>
    <cellStyle name="Currency 4 2 2" xfId="1233"/>
    <cellStyle name="Currency 4 2 2 2" xfId="18477"/>
    <cellStyle name="Currency 4 2 3" xfId="17253"/>
    <cellStyle name="Currency 4 3" xfId="1234"/>
    <cellStyle name="Currency 4 3 2" xfId="18478"/>
    <cellStyle name="Currency 4 4" xfId="1231"/>
    <cellStyle name="Currency 4 4 2" xfId="20654"/>
    <cellStyle name="Currency 4 5" xfId="1095"/>
    <cellStyle name="Currency 40" xfId="5674"/>
    <cellStyle name="Currency 40 2" xfId="7464"/>
    <cellStyle name="Currency 40 2 2" xfId="17747"/>
    <cellStyle name="Currency 40 3" xfId="8977"/>
    <cellStyle name="Currency 40 4" xfId="9807"/>
    <cellStyle name="Currency 40 4 2" xfId="17529"/>
    <cellStyle name="Currency 40 5" xfId="16663"/>
    <cellStyle name="Currency 41" xfId="5675"/>
    <cellStyle name="Currency 41 2" xfId="7465"/>
    <cellStyle name="Currency 41 2 2" xfId="17748"/>
    <cellStyle name="Currency 41 3" xfId="8974"/>
    <cellStyle name="Currency 41 4" xfId="9808"/>
    <cellStyle name="Currency 41 4 2" xfId="17530"/>
    <cellStyle name="Currency 41 5" xfId="16664"/>
    <cellStyle name="Currency 42" xfId="5676"/>
    <cellStyle name="Currency 42 2" xfId="16665"/>
    <cellStyle name="Currency 43" xfId="5677"/>
    <cellStyle name="Currency 43 2" xfId="16666"/>
    <cellStyle name="Currency 44" xfId="5678"/>
    <cellStyle name="Currency 44 2" xfId="16667"/>
    <cellStyle name="Currency 45" xfId="5679"/>
    <cellStyle name="Currency 45 2" xfId="16668"/>
    <cellStyle name="Currency 46" xfId="5680"/>
    <cellStyle name="Currency 46 2" xfId="16669"/>
    <cellStyle name="Currency 47" xfId="5681"/>
    <cellStyle name="Currency 47 2" xfId="16670"/>
    <cellStyle name="Currency 48" xfId="5682"/>
    <cellStyle name="Currency 48 2" xfId="16671"/>
    <cellStyle name="Currency 49" xfId="5683"/>
    <cellStyle name="Currency 49 2" xfId="16672"/>
    <cellStyle name="Currency 5" xfId="348"/>
    <cellStyle name="Currency 5 2" xfId="1311"/>
    <cellStyle name="Currency 5 2 2" xfId="2854"/>
    <cellStyle name="Currency 5 2 2 2" xfId="12916"/>
    <cellStyle name="Currency 5 2 3" xfId="17254"/>
    <cellStyle name="Currency 5 2 4" xfId="7466"/>
    <cellStyle name="Currency 5 3" xfId="1219"/>
    <cellStyle name="Currency 5 3 2" xfId="8619"/>
    <cellStyle name="Currency 5 4" xfId="2853"/>
    <cellStyle name="Currency 5 4 2" xfId="16673"/>
    <cellStyle name="Currency 50" xfId="5684"/>
    <cellStyle name="Currency 50 2" xfId="16674"/>
    <cellStyle name="Currency 51" xfId="5685"/>
    <cellStyle name="Currency 51 2" xfId="16675"/>
    <cellStyle name="Currency 52" xfId="5686"/>
    <cellStyle name="Currency 52 2" xfId="16676"/>
    <cellStyle name="Currency 53" xfId="5687"/>
    <cellStyle name="Currency 53 2" xfId="16677"/>
    <cellStyle name="Currency 54" xfId="5688"/>
    <cellStyle name="Currency 54 2" xfId="16678"/>
    <cellStyle name="Currency 55" xfId="5689"/>
    <cellStyle name="Currency 55 2" xfId="16679"/>
    <cellStyle name="Currency 56" xfId="5690"/>
    <cellStyle name="Currency 56 2" xfId="16680"/>
    <cellStyle name="Currency 57" xfId="5691"/>
    <cellStyle name="Currency 57 2" xfId="16681"/>
    <cellStyle name="Currency 58" xfId="5692"/>
    <cellStyle name="Currency 58 2" xfId="16682"/>
    <cellStyle name="Currency 59" xfId="5693"/>
    <cellStyle name="Currency 59 2" xfId="16683"/>
    <cellStyle name="Currency 6" xfId="349"/>
    <cellStyle name="Currency 6 2" xfId="1214"/>
    <cellStyle name="Currency 60" xfId="5694"/>
    <cellStyle name="Currency 60 2" xfId="16684"/>
    <cellStyle name="Currency 61" xfId="5695"/>
    <cellStyle name="Currency 61 2" xfId="16685"/>
    <cellStyle name="Currency 62" xfId="5696"/>
    <cellStyle name="Currency 62 2" xfId="16686"/>
    <cellStyle name="Currency 63" xfId="5697"/>
    <cellStyle name="Currency 63 2" xfId="16687"/>
    <cellStyle name="Currency 64" xfId="5698"/>
    <cellStyle name="Currency 64 2" xfId="16688"/>
    <cellStyle name="Currency 65" xfId="5699"/>
    <cellStyle name="Currency 65 2" xfId="16689"/>
    <cellStyle name="Currency 66" xfId="5700"/>
    <cellStyle name="Currency 66 2" xfId="16690"/>
    <cellStyle name="Currency 67" xfId="5701"/>
    <cellStyle name="Currency 67 2" xfId="16691"/>
    <cellStyle name="Currency 68" xfId="5702"/>
    <cellStyle name="Currency 68 2" xfId="16692"/>
    <cellStyle name="Currency 69" xfId="5703"/>
    <cellStyle name="Currency 69 2" xfId="16693"/>
    <cellStyle name="Currency 7" xfId="350"/>
    <cellStyle name="Currency 7 2" xfId="1262"/>
    <cellStyle name="Currency 70" xfId="5704"/>
    <cellStyle name="Currency 70 2" xfId="16694"/>
    <cellStyle name="Currency 71" xfId="5705"/>
    <cellStyle name="Currency 71 2" xfId="16695"/>
    <cellStyle name="Currency 72" xfId="5706"/>
    <cellStyle name="Currency 72 2" xfId="16696"/>
    <cellStyle name="Currency 73" xfId="5707"/>
    <cellStyle name="Currency 73 2" xfId="16697"/>
    <cellStyle name="Currency 74" xfId="5708"/>
    <cellStyle name="Currency 74 2" xfId="16698"/>
    <cellStyle name="Currency 75" xfId="5709"/>
    <cellStyle name="Currency 75 2" xfId="16699"/>
    <cellStyle name="Currency 76" xfId="5710"/>
    <cellStyle name="Currency 76 2" xfId="16700"/>
    <cellStyle name="Currency 77" xfId="5711"/>
    <cellStyle name="Currency 77 2" xfId="16701"/>
    <cellStyle name="Currency 78" xfId="5712"/>
    <cellStyle name="Currency 78 2" xfId="16702"/>
    <cellStyle name="Currency 79" xfId="5713"/>
    <cellStyle name="Currency 79 2" xfId="16703"/>
    <cellStyle name="Currency 8" xfId="351"/>
    <cellStyle name="Currency 8 2" xfId="1213"/>
    <cellStyle name="Currency 80" xfId="5714"/>
    <cellStyle name="Currency 80 2" xfId="16704"/>
    <cellStyle name="Currency 81" xfId="5715"/>
    <cellStyle name="Currency 81 2" xfId="16705"/>
    <cellStyle name="Currency 82" xfId="5716"/>
    <cellStyle name="Currency 82 2" xfId="16706"/>
    <cellStyle name="Currency 83" xfId="5717"/>
    <cellStyle name="Currency 83 2" xfId="16707"/>
    <cellStyle name="Currency 84" xfId="5718"/>
    <cellStyle name="Currency 84 2" xfId="16708"/>
    <cellStyle name="Currency 85" xfId="5719"/>
    <cellStyle name="Currency 85 2" xfId="16709"/>
    <cellStyle name="Currency 86" xfId="5720"/>
    <cellStyle name="Currency 86 2" xfId="16710"/>
    <cellStyle name="Currency 87" xfId="5721"/>
    <cellStyle name="Currency 87 2" xfId="16711"/>
    <cellStyle name="Currency 88" xfId="5722"/>
    <cellStyle name="Currency 88 2" xfId="16712"/>
    <cellStyle name="Currency 89" xfId="5723"/>
    <cellStyle name="Currency 89 2" xfId="16713"/>
    <cellStyle name="Currency 9" xfId="352"/>
    <cellStyle name="Currency 9 2" xfId="1261"/>
    <cellStyle name="Currency 90" xfId="5724"/>
    <cellStyle name="Currency 90 2" xfId="16714"/>
    <cellStyle name="Currency 91" xfId="5725"/>
    <cellStyle name="Currency 91 2" xfId="16715"/>
    <cellStyle name="Currency 92" xfId="5726"/>
    <cellStyle name="Currency 92 2" xfId="16716"/>
    <cellStyle name="Currency 93" xfId="5727"/>
    <cellStyle name="Currency 93 2" xfId="16717"/>
    <cellStyle name="Currency 94" xfId="5728"/>
    <cellStyle name="Currency 94 2" xfId="16718"/>
    <cellStyle name="Currency 95" xfId="5729"/>
    <cellStyle name="Currency 95 2" xfId="16719"/>
    <cellStyle name="Currency 96" xfId="5730"/>
    <cellStyle name="Currency 96 2" xfId="16720"/>
    <cellStyle name="Currency 97" xfId="5731"/>
    <cellStyle name="Currency 97 2" xfId="16721"/>
    <cellStyle name="Currency 98" xfId="5732"/>
    <cellStyle name="Currency 98 2" xfId="16722"/>
    <cellStyle name="Currency 99" xfId="5733"/>
    <cellStyle name="Currency 99 2" xfId="16723"/>
    <cellStyle name="Currency0" xfId="353"/>
    <cellStyle name="Currency0 10" xfId="5734"/>
    <cellStyle name="Currency0 2" xfId="354"/>
    <cellStyle name="Currency0 2 2" xfId="7467"/>
    <cellStyle name="Currency0 2 2 2" xfId="17256"/>
    <cellStyle name="Currency0 2 3" xfId="7468"/>
    <cellStyle name="Currency0 2 4" xfId="9809"/>
    <cellStyle name="Currency0 2 5" xfId="17255"/>
    <cellStyle name="Currency0 3" xfId="355"/>
    <cellStyle name="Currency0 3 2" xfId="7470"/>
    <cellStyle name="Currency0 3 2 2" xfId="17258"/>
    <cellStyle name="Currency0 3 3" xfId="12848"/>
    <cellStyle name="Currency0 3 4" xfId="17257"/>
    <cellStyle name="Currency0 3 5" xfId="7469"/>
    <cellStyle name="Currency0 4" xfId="356"/>
    <cellStyle name="Currency0 4 2" xfId="1188"/>
    <cellStyle name="Currency0 4 3" xfId="17259"/>
    <cellStyle name="Currency0 4 4" xfId="7471"/>
    <cellStyle name="Currency0 5" xfId="357"/>
    <cellStyle name="Currency0 5 2" xfId="17260"/>
    <cellStyle name="Currency0 5 3" xfId="7472"/>
    <cellStyle name="Currency0 6" xfId="7473"/>
    <cellStyle name="Currency0 6 2" xfId="17261"/>
    <cellStyle name="Currency0 7" xfId="7474"/>
    <cellStyle name="Currency0 7 2" xfId="17262"/>
    <cellStyle name="Currency0 8" xfId="7475"/>
    <cellStyle name="Currency0 8 2" xfId="17749"/>
    <cellStyle name="Currency0 9" xfId="16724"/>
    <cellStyle name="Date" xfId="358"/>
    <cellStyle name="Date [d-mmm-yy]" xfId="359"/>
    <cellStyle name="Date 10" xfId="997"/>
    <cellStyle name="Date 10 2" xfId="17750"/>
    <cellStyle name="Date 10 3" xfId="7476"/>
    <cellStyle name="Date 11" xfId="1419"/>
    <cellStyle name="Date 11 2" xfId="17751"/>
    <cellStyle name="Date 11 3" xfId="7477"/>
    <cellStyle name="Date 12" xfId="1504"/>
    <cellStyle name="Date 12 2" xfId="17752"/>
    <cellStyle name="Date 12 3" xfId="7478"/>
    <cellStyle name="Date 13" xfId="1516"/>
    <cellStyle name="Date 13 2" xfId="17753"/>
    <cellStyle name="Date 13 3" xfId="7479"/>
    <cellStyle name="Date 14" xfId="1493"/>
    <cellStyle name="Date 14 2" xfId="17754"/>
    <cellStyle name="Date 14 3" xfId="7480"/>
    <cellStyle name="Date 15" xfId="986"/>
    <cellStyle name="Date 15 2" xfId="17755"/>
    <cellStyle name="Date 15 3" xfId="7481"/>
    <cellStyle name="Date 16" xfId="1519"/>
    <cellStyle name="Date 16 2" xfId="17756"/>
    <cellStyle name="Date 16 3" xfId="7482"/>
    <cellStyle name="Date 17" xfId="1526"/>
    <cellStyle name="Date 17 2" xfId="17757"/>
    <cellStyle name="Date 17 3" xfId="7483"/>
    <cellStyle name="Date 18" xfId="1647"/>
    <cellStyle name="Date 18 2" xfId="17758"/>
    <cellStyle name="Date 18 3" xfId="7484"/>
    <cellStyle name="Date 19" xfId="1674"/>
    <cellStyle name="Date 19 2" xfId="17759"/>
    <cellStyle name="Date 19 3" xfId="7485"/>
    <cellStyle name="Date 2" xfId="360"/>
    <cellStyle name="Date 2 2" xfId="7486"/>
    <cellStyle name="Date 2 2 2" xfId="17265"/>
    <cellStyle name="Date 2 3" xfId="7487"/>
    <cellStyle name="Date 2 4" xfId="9810"/>
    <cellStyle name="Date 2 5" xfId="17264"/>
    <cellStyle name="Date 2 6" xfId="5736"/>
    <cellStyle name="Date 20" xfId="1730"/>
    <cellStyle name="Date 20 2" xfId="17760"/>
    <cellStyle name="Date 20 3" xfId="7488"/>
    <cellStyle name="Date 21" xfId="1673"/>
    <cellStyle name="Date 22" xfId="1832"/>
    <cellStyle name="Date 23" xfId="1818"/>
    <cellStyle name="Date 24" xfId="1717"/>
    <cellStyle name="Date 25" xfId="1737"/>
    <cellStyle name="Date 26" xfId="1690"/>
    <cellStyle name="Date 27" xfId="1660"/>
    <cellStyle name="Date 28" xfId="1736"/>
    <cellStyle name="Date 29" xfId="2855"/>
    <cellStyle name="Date 3" xfId="969"/>
    <cellStyle name="Date 3 2" xfId="7489"/>
    <cellStyle name="Date 3 2 2" xfId="17267"/>
    <cellStyle name="Date 3 3" xfId="7490"/>
    <cellStyle name="Date 3 4" xfId="9811"/>
    <cellStyle name="Date 3 5" xfId="17266"/>
    <cellStyle name="Date 30" xfId="6089"/>
    <cellStyle name="Date 31" xfId="9163"/>
    <cellStyle name="Date 32" xfId="9260"/>
    <cellStyle name="Date 33" xfId="9292"/>
    <cellStyle name="Date 34" xfId="9203"/>
    <cellStyle name="Date 35" xfId="9184"/>
    <cellStyle name="Date 36" xfId="9262"/>
    <cellStyle name="Date 37" xfId="9270"/>
    <cellStyle name="Date 38" xfId="9269"/>
    <cellStyle name="Date 39" xfId="9259"/>
    <cellStyle name="Date 4" xfId="1143"/>
    <cellStyle name="Date 4 2" xfId="17268"/>
    <cellStyle name="Date 4 3" xfId="7491"/>
    <cellStyle name="Date 40" xfId="9249"/>
    <cellStyle name="Date 41" xfId="9239"/>
    <cellStyle name="Date 42" xfId="9429"/>
    <cellStyle name="Date 43" xfId="9428"/>
    <cellStyle name="Date 44" xfId="9290"/>
    <cellStyle name="Date 45" xfId="9216"/>
    <cellStyle name="Date 46" xfId="9424"/>
    <cellStyle name="Date 47" xfId="9164"/>
    <cellStyle name="Date 48" xfId="9439"/>
    <cellStyle name="Date 49" xfId="9438"/>
    <cellStyle name="Date 5" xfId="1433"/>
    <cellStyle name="Date 5 2" xfId="17269"/>
    <cellStyle name="Date 5 3" xfId="7492"/>
    <cellStyle name="Date 50" xfId="9278"/>
    <cellStyle name="Date 51" xfId="9276"/>
    <cellStyle name="Date 52" xfId="9430"/>
    <cellStyle name="Date 53" xfId="9165"/>
    <cellStyle name="Date 54" xfId="9364"/>
    <cellStyle name="Date 55" xfId="9431"/>
    <cellStyle name="Date 56" xfId="12830"/>
    <cellStyle name="Date 57" xfId="12833"/>
    <cellStyle name="Date 58" xfId="12827"/>
    <cellStyle name="Date 59" xfId="12868"/>
    <cellStyle name="Date 6" xfId="1021"/>
    <cellStyle name="Date 6 2" xfId="17270"/>
    <cellStyle name="Date 6 3" xfId="7493"/>
    <cellStyle name="Date 60" xfId="12946"/>
    <cellStyle name="Date 61" xfId="12831"/>
    <cellStyle name="Date 62" xfId="12944"/>
    <cellStyle name="Date 63" xfId="16725"/>
    <cellStyle name="Date 64" xfId="17263"/>
    <cellStyle name="Date 65" xfId="17684"/>
    <cellStyle name="Date 66" xfId="18442"/>
    <cellStyle name="Date 67" xfId="17503"/>
    <cellStyle name="Date 68" xfId="18453"/>
    <cellStyle name="Date 69" xfId="17499"/>
    <cellStyle name="Date 7" xfId="955"/>
    <cellStyle name="Date 7 2" xfId="17271"/>
    <cellStyle name="Date 7 3" xfId="7494"/>
    <cellStyle name="Date 70" xfId="18492"/>
    <cellStyle name="Date 71" xfId="18679"/>
    <cellStyle name="Date 72" xfId="18678"/>
    <cellStyle name="Date 73" xfId="18690"/>
    <cellStyle name="Date 74" xfId="18882"/>
    <cellStyle name="Date 75" xfId="19120"/>
    <cellStyle name="Date 76" xfId="19128"/>
    <cellStyle name="Date 77" xfId="18949"/>
    <cellStyle name="Date 78" xfId="18939"/>
    <cellStyle name="Date 79" xfId="18948"/>
    <cellStyle name="Date 8" xfId="1147"/>
    <cellStyle name="Date 8 2" xfId="17761"/>
    <cellStyle name="Date 8 3" xfId="7495"/>
    <cellStyle name="Date 80" xfId="18944"/>
    <cellStyle name="Date 81" xfId="18940"/>
    <cellStyle name="Date 82" xfId="19110"/>
    <cellStyle name="Date 83" xfId="18972"/>
    <cellStyle name="Date 84" xfId="19340"/>
    <cellStyle name="Date 85" xfId="19341"/>
    <cellStyle name="Date 86" xfId="25764"/>
    <cellStyle name="Date 87" xfId="25770"/>
    <cellStyle name="Date 88" xfId="19135"/>
    <cellStyle name="Date 89" xfId="19167"/>
    <cellStyle name="Date 9" xfId="961"/>
    <cellStyle name="Date 9 2" xfId="17762"/>
    <cellStyle name="Date 9 3" xfId="7496"/>
    <cellStyle name="Date 90" xfId="5735"/>
    <cellStyle name="Date Aligned" xfId="361"/>
    <cellStyle name="Date_Assumptions" xfId="362"/>
    <cellStyle name="DateLong" xfId="363"/>
    <cellStyle name="DateTime" xfId="364"/>
    <cellStyle name="DateTime 2" xfId="365"/>
    <cellStyle name="DateTime 2 2" xfId="366"/>
    <cellStyle name="DateTime 2 2 2" xfId="2048"/>
    <cellStyle name="DateTime 2 3" xfId="367"/>
    <cellStyle name="DateTime 3" xfId="368"/>
    <cellStyle name="DateTime 3 2" xfId="369"/>
    <cellStyle name="DateTime 3 2 2" xfId="2049"/>
    <cellStyle name="DateTime 3 3" xfId="370"/>
    <cellStyle name="DateTime 4" xfId="371"/>
    <cellStyle name="DateTime 4 2" xfId="372"/>
    <cellStyle name="DateTime 5" xfId="373"/>
    <cellStyle name="DateTime 5 2" xfId="2050"/>
    <cellStyle name="Deviant" xfId="374"/>
    <cellStyle name="d-mmm" xfId="375"/>
    <cellStyle name="d-mmm 2" xfId="1236"/>
    <cellStyle name="d-mmm 2 2" xfId="1237"/>
    <cellStyle name="d-mmm 3" xfId="1238"/>
    <cellStyle name="d-mmm 4" xfId="1235"/>
    <cellStyle name="d-mmm-yy" xfId="376"/>
    <cellStyle name="d-mmm-yy 2" xfId="1240"/>
    <cellStyle name="d-mmm-yy 2 2" xfId="1241"/>
    <cellStyle name="d-mmm-yy 3" xfId="1242"/>
    <cellStyle name="d-mmm-yy 4" xfId="1239"/>
    <cellStyle name="Dotted Line" xfId="377"/>
    <cellStyle name="Emphasis 1" xfId="1312"/>
    <cellStyle name="Emphasis 2" xfId="1313"/>
    <cellStyle name="Emphasis 3" xfId="1314"/>
    <cellStyle name="Entrée" xfId="5737"/>
    <cellStyle name="EPS" xfId="378"/>
    <cellStyle name="EPS 2" xfId="379"/>
    <cellStyle name="EPS 2 2" xfId="1097"/>
    <cellStyle name="EPS 3" xfId="973"/>
    <cellStyle name="Euro" xfId="380"/>
    <cellStyle name="Euro 2" xfId="381"/>
    <cellStyle name="Euro 2 2" xfId="1098"/>
    <cellStyle name="Euro 3" xfId="382"/>
    <cellStyle name="Euro 3 2" xfId="1099"/>
    <cellStyle name="Euro 4" xfId="383"/>
    <cellStyle name="Euro 4 2" xfId="384"/>
    <cellStyle name="Euro 5" xfId="16726"/>
    <cellStyle name="Explanatory Text" xfId="2741" builtinId="53" customBuiltin="1"/>
    <cellStyle name="Explanatory Text 10" xfId="5738"/>
    <cellStyle name="Explanatory Text 11" xfId="5739"/>
    <cellStyle name="Explanatory Text 12" xfId="5740"/>
    <cellStyle name="Explanatory Text 13" xfId="5741"/>
    <cellStyle name="Explanatory Text 14" xfId="5742"/>
    <cellStyle name="Explanatory Text 15" xfId="5743"/>
    <cellStyle name="Explanatory Text 16" xfId="5744"/>
    <cellStyle name="Explanatory Text 17" xfId="5745"/>
    <cellStyle name="Explanatory Text 18" xfId="5746"/>
    <cellStyle name="Explanatory Text 19" xfId="5747"/>
    <cellStyle name="Explanatory Text 2" xfId="385"/>
    <cellStyle name="Explanatory Text 2 2" xfId="2706"/>
    <cellStyle name="Explanatory Text 2 2 2" xfId="2858"/>
    <cellStyle name="Explanatory Text 2 3" xfId="7497"/>
    <cellStyle name="Explanatory Text 2 4" xfId="9812"/>
    <cellStyle name="Explanatory Text 2 5" xfId="5748"/>
    <cellStyle name="Explanatory Text 20" xfId="5749"/>
    <cellStyle name="Explanatory Text 21" xfId="5750"/>
    <cellStyle name="Explanatory Text 22" xfId="5751"/>
    <cellStyle name="Explanatory Text 23" xfId="16727"/>
    <cellStyle name="Explanatory Text 3" xfId="386"/>
    <cellStyle name="Explanatory Text 3 2" xfId="2707"/>
    <cellStyle name="Explanatory Text 3 2 2" xfId="7498"/>
    <cellStyle name="Explanatory Text 3 3" xfId="8750"/>
    <cellStyle name="Explanatory Text 3 4" xfId="9813"/>
    <cellStyle name="Explanatory Text 4" xfId="5752"/>
    <cellStyle name="Explanatory Text 4 2" xfId="5753"/>
    <cellStyle name="Explanatory Text 4 3" xfId="7499"/>
    <cellStyle name="Explanatory Text 4 4" xfId="8749"/>
    <cellStyle name="Explanatory Text 4 5" xfId="9814"/>
    <cellStyle name="Explanatory Text 5" xfId="5754"/>
    <cellStyle name="Explanatory Text 6" xfId="5755"/>
    <cellStyle name="Explanatory Text 7" xfId="5756"/>
    <cellStyle name="Explanatory Text 8" xfId="5757"/>
    <cellStyle name="Explanatory Text 9" xfId="5758"/>
    <cellStyle name="F2" xfId="5759"/>
    <cellStyle name="F2 2" xfId="5760"/>
    <cellStyle name="F3" xfId="5761"/>
    <cellStyle name="F3 2" xfId="5762"/>
    <cellStyle name="F4" xfId="5763"/>
    <cellStyle name="F4 2" xfId="5764"/>
    <cellStyle name="F5" xfId="5765"/>
    <cellStyle name="F6" xfId="5766"/>
    <cellStyle name="F6 2" xfId="5767"/>
    <cellStyle name="F7" xfId="5768"/>
    <cellStyle name="F7 2" xfId="5769"/>
    <cellStyle name="F8" xfId="5770"/>
    <cellStyle name="F8 2" xfId="5771"/>
    <cellStyle name="Factor" xfId="387"/>
    <cellStyle name="Factor 2" xfId="2051"/>
    <cellStyle name="FieldName" xfId="388"/>
    <cellStyle name="FieldName 2" xfId="1199"/>
    <cellStyle name="FieldName 2 2" xfId="2282"/>
    <cellStyle name="FieldName 2 2 2" xfId="2988"/>
    <cellStyle name="FieldName 2 3" xfId="2454"/>
    <cellStyle name="FieldName 3" xfId="1452"/>
    <cellStyle name="FieldName 3 2" xfId="2331"/>
    <cellStyle name="FieldName 3 2 2" xfId="2989"/>
    <cellStyle name="FieldName 3 3" xfId="2480"/>
    <cellStyle name="FieldName 4" xfId="1645"/>
    <cellStyle name="FieldName 4 2" xfId="2990"/>
    <cellStyle name="FieldName 5" xfId="1783"/>
    <cellStyle name="FieldName 5 2" xfId="2991"/>
    <cellStyle name="Fixed" xfId="389"/>
    <cellStyle name="Fixed 10" xfId="5772"/>
    <cellStyle name="Fixed 2" xfId="390"/>
    <cellStyle name="Fixed 2 2" xfId="1100"/>
    <cellStyle name="Fixed 2 2 2" xfId="17273"/>
    <cellStyle name="Fixed 2 2 3" xfId="7500"/>
    <cellStyle name="Fixed 2 3" xfId="7501"/>
    <cellStyle name="Fixed 2 4" xfId="9815"/>
    <cellStyle name="Fixed 2 5" xfId="12849"/>
    <cellStyle name="Fixed 2 5 2" xfId="20622"/>
    <cellStyle name="Fixed 2 6" xfId="17272"/>
    <cellStyle name="Fixed 2 7" xfId="5773"/>
    <cellStyle name="Fixed 3" xfId="391"/>
    <cellStyle name="Fixed 3 2" xfId="1101"/>
    <cellStyle name="Fixed 3 2 2" xfId="17275"/>
    <cellStyle name="Fixed 3 2 3" xfId="7502"/>
    <cellStyle name="Fixed 3 3" xfId="7503"/>
    <cellStyle name="Fixed 3 3 2" xfId="17763"/>
    <cellStyle name="Fixed 3 4" xfId="9816"/>
    <cellStyle name="Fixed 3 4 2" xfId="17531"/>
    <cellStyle name="Fixed 3 5" xfId="17274"/>
    <cellStyle name="Fixed 4" xfId="392"/>
    <cellStyle name="Fixed 4 2" xfId="393"/>
    <cellStyle name="Fixed 4 2 2" xfId="20639"/>
    <cellStyle name="Fixed 4 3" xfId="17276"/>
    <cellStyle name="Fixed 4 4" xfId="7504"/>
    <cellStyle name="Fixed 5" xfId="394"/>
    <cellStyle name="Fixed 5 2" xfId="2054"/>
    <cellStyle name="Fixed 5 2 2" xfId="17277"/>
    <cellStyle name="Fixed 5 3" xfId="7505"/>
    <cellStyle name="Fixed 6" xfId="7506"/>
    <cellStyle name="Fixed 6 2" xfId="17278"/>
    <cellStyle name="Fixed 7" xfId="7507"/>
    <cellStyle name="Fixed 7 2" xfId="17279"/>
    <cellStyle name="Fixed 8" xfId="7508"/>
    <cellStyle name="Fixed 8 2" xfId="17764"/>
    <cellStyle name="Fixed 9" xfId="16728"/>
    <cellStyle name="Fixed1 - Style1" xfId="395"/>
    <cellStyle name="Footnote" xfId="396"/>
    <cellStyle name="From" xfId="397"/>
    <cellStyle name="General" xfId="398"/>
    <cellStyle name="General 2" xfId="1315"/>
    <cellStyle name="General 2 2" xfId="7509"/>
    <cellStyle name="General 2 3" xfId="8726"/>
    <cellStyle name="General 2 4" xfId="5774"/>
    <cellStyle name="Good" xfId="2732" builtinId="26" customBuiltin="1"/>
    <cellStyle name="Good 10" xfId="5775"/>
    <cellStyle name="Good 11" xfId="5776"/>
    <cellStyle name="Good 12" xfId="5777"/>
    <cellStyle name="Good 13" xfId="5778"/>
    <cellStyle name="Good 14" xfId="5779"/>
    <cellStyle name="Good 15" xfId="5780"/>
    <cellStyle name="Good 16" xfId="5781"/>
    <cellStyle name="Good 17" xfId="5782"/>
    <cellStyle name="Good 18" xfId="5783"/>
    <cellStyle name="Good 19" xfId="5784"/>
    <cellStyle name="Good 2" xfId="399"/>
    <cellStyle name="Good 2 2" xfId="2860"/>
    <cellStyle name="Good 2 2 2" xfId="7510"/>
    <cellStyle name="Good 2 2 3" xfId="8752"/>
    <cellStyle name="Good 2 2 4" xfId="9817"/>
    <cellStyle name="Good 2 2 5" xfId="5785"/>
    <cellStyle name="Good 20" xfId="5786"/>
    <cellStyle name="Good 21" xfId="5787"/>
    <cellStyle name="Good 22" xfId="5788"/>
    <cellStyle name="Good 23" xfId="16729"/>
    <cellStyle name="Good 3" xfId="400"/>
    <cellStyle name="Good 3 2" xfId="7511"/>
    <cellStyle name="Good 3 3" xfId="8753"/>
    <cellStyle name="Good 3 4" xfId="9818"/>
    <cellStyle name="Good 3 5" xfId="5789"/>
    <cellStyle name="Good 4" xfId="5790"/>
    <cellStyle name="Good 4 2" xfId="5791"/>
    <cellStyle name="Good 4 3" xfId="7512"/>
    <cellStyle name="Good 4 4" xfId="8751"/>
    <cellStyle name="Good 4 5" xfId="9819"/>
    <cellStyle name="Good 5" xfId="5792"/>
    <cellStyle name="Good 6" xfId="5793"/>
    <cellStyle name="Good 7" xfId="5794"/>
    <cellStyle name="Good 8" xfId="5795"/>
    <cellStyle name="Good 9" xfId="5796"/>
    <cellStyle name="Grey" xfId="401"/>
    <cellStyle name="Grey 2" xfId="402"/>
    <cellStyle name="Grey 2 2" xfId="1102"/>
    <cellStyle name="Grey 3" xfId="977"/>
    <cellStyle name="Hard Percent" xfId="403"/>
    <cellStyle name="HEADER" xfId="404"/>
    <cellStyle name="Heading" xfId="405"/>
    <cellStyle name="Heading 1" xfId="2728" builtinId="16" customBuiltin="1"/>
    <cellStyle name="Heading 1 10" xfId="5797"/>
    <cellStyle name="Heading 1 11" xfId="5798"/>
    <cellStyle name="Heading 1 12" xfId="5799"/>
    <cellStyle name="Heading 1 13" xfId="5800"/>
    <cellStyle name="Heading 1 14" xfId="5801"/>
    <cellStyle name="Heading 1 15" xfId="5802"/>
    <cellStyle name="Heading 1 16" xfId="5803"/>
    <cellStyle name="Heading 1 17" xfId="5804"/>
    <cellStyle name="Heading 1 18" xfId="5805"/>
    <cellStyle name="Heading 1 19" xfId="5806"/>
    <cellStyle name="Heading 1 2" xfId="406"/>
    <cellStyle name="Heading 1 2 2" xfId="407"/>
    <cellStyle name="Heading 1 2 2 2" xfId="2862"/>
    <cellStyle name="Heading 1 2 2 3" xfId="5808"/>
    <cellStyle name="Heading 1 2 3" xfId="1421"/>
    <cellStyle name="Heading 1 2 3 2" xfId="7513"/>
    <cellStyle name="Heading 1 2 4" xfId="2861"/>
    <cellStyle name="Heading 1 2 4 2" xfId="9820"/>
    <cellStyle name="Heading 1 2 5" xfId="5807"/>
    <cellStyle name="Heading 1 20" xfId="5809"/>
    <cellStyle name="Heading 1 21" xfId="5810"/>
    <cellStyle name="Heading 1 22" xfId="5811"/>
    <cellStyle name="Heading 1 23" xfId="16730"/>
    <cellStyle name="Heading 1 3" xfId="408"/>
    <cellStyle name="Heading 1 3 2" xfId="7514"/>
    <cellStyle name="Heading 1 3 3" xfId="8755"/>
    <cellStyle name="Heading 1 3 4" xfId="9821"/>
    <cellStyle name="Heading 1 3 5" xfId="5812"/>
    <cellStyle name="Heading 1 4" xfId="409"/>
    <cellStyle name="Heading 1 4 2" xfId="5814"/>
    <cellStyle name="Heading 1 4 3" xfId="7515"/>
    <cellStyle name="Heading 1 4 4" xfId="8754"/>
    <cellStyle name="Heading 1 4 5" xfId="9822"/>
    <cellStyle name="Heading 1 4 6" xfId="5813"/>
    <cellStyle name="Heading 1 5" xfId="410"/>
    <cellStyle name="Heading 1 5 2" xfId="5815"/>
    <cellStyle name="Heading 1 6" xfId="5816"/>
    <cellStyle name="Heading 1 7" xfId="5817"/>
    <cellStyle name="Heading 1 8" xfId="5818"/>
    <cellStyle name="Heading 1 9" xfId="5819"/>
    <cellStyle name="Heading 2" xfId="2729" builtinId="17" customBuiltin="1"/>
    <cellStyle name="Heading 2 10" xfId="5820"/>
    <cellStyle name="Heading 2 11" xfId="5821"/>
    <cellStyle name="Heading 2 12" xfId="5822"/>
    <cellStyle name="Heading 2 13" xfId="5823"/>
    <cellStyle name="Heading 2 14" xfId="5824"/>
    <cellStyle name="Heading 2 15" xfId="5825"/>
    <cellStyle name="Heading 2 16" xfId="5826"/>
    <cellStyle name="Heading 2 17" xfId="5827"/>
    <cellStyle name="Heading 2 18" xfId="5828"/>
    <cellStyle name="Heading 2 19" xfId="5829"/>
    <cellStyle name="Heading 2 2" xfId="411"/>
    <cellStyle name="Heading 2 2 2" xfId="412"/>
    <cellStyle name="Heading 2 2 2 2" xfId="2864"/>
    <cellStyle name="Heading 2 2 2 3" xfId="5831"/>
    <cellStyle name="Heading 2 2 3" xfId="1422"/>
    <cellStyle name="Heading 2 2 3 2" xfId="7516"/>
    <cellStyle name="Heading 2 2 4" xfId="2863"/>
    <cellStyle name="Heading 2 2 4 2" xfId="9823"/>
    <cellStyle name="Heading 2 2 5" xfId="5830"/>
    <cellStyle name="Heading 2 20" xfId="5832"/>
    <cellStyle name="Heading 2 21" xfId="5833"/>
    <cellStyle name="Heading 2 22" xfId="5834"/>
    <cellStyle name="Heading 2 23" xfId="16731"/>
    <cellStyle name="Heading 2 3" xfId="413"/>
    <cellStyle name="Heading 2 3 2" xfId="7517"/>
    <cellStyle name="Heading 2 3 3" xfId="8757"/>
    <cellStyle name="Heading 2 3 4" xfId="9824"/>
    <cellStyle name="Heading 2 3 5" xfId="5835"/>
    <cellStyle name="Heading 2 4" xfId="414"/>
    <cellStyle name="Heading 2 4 2" xfId="5837"/>
    <cellStyle name="Heading 2 4 3" xfId="7518"/>
    <cellStyle name="Heading 2 4 4" xfId="8756"/>
    <cellStyle name="Heading 2 4 5" xfId="9825"/>
    <cellStyle name="Heading 2 4 6" xfId="5836"/>
    <cellStyle name="Heading 2 5" xfId="415"/>
    <cellStyle name="Heading 2 5 2" xfId="5838"/>
    <cellStyle name="Heading 2 6" xfId="5839"/>
    <cellStyle name="Heading 2 7" xfId="5840"/>
    <cellStyle name="Heading 2 8" xfId="5841"/>
    <cellStyle name="Heading 2 9" xfId="5842"/>
    <cellStyle name="Heading 3" xfId="2730" builtinId="18" customBuiltin="1"/>
    <cellStyle name="Heading 3 10" xfId="5843"/>
    <cellStyle name="Heading 3 11" xfId="5844"/>
    <cellStyle name="Heading 3 12" xfId="5845"/>
    <cellStyle name="Heading 3 13" xfId="5846"/>
    <cellStyle name="Heading 3 14" xfId="5847"/>
    <cellStyle name="Heading 3 15" xfId="5848"/>
    <cellStyle name="Heading 3 16" xfId="5849"/>
    <cellStyle name="Heading 3 17" xfId="5850"/>
    <cellStyle name="Heading 3 18" xfId="5851"/>
    <cellStyle name="Heading 3 19" xfId="5852"/>
    <cellStyle name="Heading 3 2" xfId="416"/>
    <cellStyle name="Heading 3 2 2" xfId="417"/>
    <cellStyle name="Heading 3 2 2 2" xfId="2866"/>
    <cellStyle name="Heading 3 2 2 3" xfId="5853"/>
    <cellStyle name="Heading 3 2 3" xfId="2867"/>
    <cellStyle name="Heading 3 2 3 2" xfId="7519"/>
    <cellStyle name="Heading 3 2 4" xfId="2865"/>
    <cellStyle name="Heading 3 20" xfId="5854"/>
    <cellStyle name="Heading 3 21" xfId="5855"/>
    <cellStyle name="Heading 3 22" xfId="5856"/>
    <cellStyle name="Heading 3 23" xfId="16732"/>
    <cellStyle name="Heading 3 3" xfId="418"/>
    <cellStyle name="Heading 3 3 2" xfId="7520"/>
    <cellStyle name="Heading 3 3 3" xfId="8759"/>
    <cellStyle name="Heading 3 3 4" xfId="9826"/>
    <cellStyle name="Heading 3 3 5" xfId="5857"/>
    <cellStyle name="Heading 3 4" xfId="5858"/>
    <cellStyle name="Heading 3 4 2" xfId="5859"/>
    <cellStyle name="Heading 3 4 3" xfId="7521"/>
    <cellStyle name="Heading 3 4 4" xfId="8758"/>
    <cellStyle name="Heading 3 4 5" xfId="9827"/>
    <cellStyle name="Heading 3 5" xfId="5860"/>
    <cellStyle name="Heading 3 6" xfId="5861"/>
    <cellStyle name="Heading 3 7" xfId="5862"/>
    <cellStyle name="Heading 3 8" xfId="5863"/>
    <cellStyle name="Heading 3 9" xfId="5864"/>
    <cellStyle name="Heading 4" xfId="2731" builtinId="19" customBuiltin="1"/>
    <cellStyle name="Heading 4 10" xfId="5865"/>
    <cellStyle name="Heading 4 11" xfId="5866"/>
    <cellStyle name="Heading 4 12" xfId="5867"/>
    <cellStyle name="Heading 4 13" xfId="5868"/>
    <cellStyle name="Heading 4 14" xfId="5869"/>
    <cellStyle name="Heading 4 15" xfId="5870"/>
    <cellStyle name="Heading 4 16" xfId="5871"/>
    <cellStyle name="Heading 4 17" xfId="5872"/>
    <cellStyle name="Heading 4 18" xfId="5873"/>
    <cellStyle name="Heading 4 19" xfId="5874"/>
    <cellStyle name="Heading 4 2" xfId="419"/>
    <cellStyle name="Heading 4 2 2" xfId="420"/>
    <cellStyle name="Heading 4 2 2 2" xfId="2869"/>
    <cellStyle name="Heading 4 2 2 3" xfId="5875"/>
    <cellStyle name="Heading 4 2 3" xfId="2870"/>
    <cellStyle name="Heading 4 2 3 2" xfId="7522"/>
    <cellStyle name="Heading 4 2 4" xfId="2868"/>
    <cellStyle name="Heading 4 20" xfId="5876"/>
    <cellStyle name="Heading 4 21" xfId="5877"/>
    <cellStyle name="Heading 4 22" xfId="5878"/>
    <cellStyle name="Heading 4 23" xfId="16733"/>
    <cellStyle name="Heading 4 3" xfId="421"/>
    <cellStyle name="Heading 4 3 2" xfId="7523"/>
    <cellStyle name="Heading 4 3 3" xfId="8761"/>
    <cellStyle name="Heading 4 3 4" xfId="9828"/>
    <cellStyle name="Heading 4 3 5" xfId="5879"/>
    <cellStyle name="Heading 4 4" xfId="5880"/>
    <cellStyle name="Heading 4 4 2" xfId="5881"/>
    <cellStyle name="Heading 4 4 3" xfId="7524"/>
    <cellStyle name="Heading 4 4 4" xfId="8760"/>
    <cellStyle name="Heading 4 4 5" xfId="9829"/>
    <cellStyle name="Heading 4 5" xfId="5882"/>
    <cellStyle name="Heading 4 6" xfId="5883"/>
    <cellStyle name="Heading 4 7" xfId="5884"/>
    <cellStyle name="Heading 4 8" xfId="5885"/>
    <cellStyle name="Heading 4 9" xfId="5886"/>
    <cellStyle name="Heading1" xfId="422"/>
    <cellStyle name="Heading1 2" xfId="423"/>
    <cellStyle name="Heading1 2 2" xfId="1103"/>
    <cellStyle name="Heading1 2 2 2" xfId="20623"/>
    <cellStyle name="Heading1 2 3" xfId="5888"/>
    <cellStyle name="Heading1 3" xfId="424"/>
    <cellStyle name="Heading1 3 2" xfId="1104"/>
    <cellStyle name="Heading1 4" xfId="425"/>
    <cellStyle name="Heading1 4 2" xfId="426"/>
    <cellStyle name="Heading1 4 2 2" xfId="20640"/>
    <cellStyle name="Heading1 4 3" xfId="17765"/>
    <cellStyle name="Heading1 4 4" xfId="7525"/>
    <cellStyle name="Heading1 5" xfId="16734"/>
    <cellStyle name="Heading1 6" xfId="5887"/>
    <cellStyle name="Heading2" xfId="427"/>
    <cellStyle name="Heading2 2" xfId="428"/>
    <cellStyle name="Heading2 2 2" xfId="1105"/>
    <cellStyle name="Heading2 2 2 2" xfId="20624"/>
    <cellStyle name="Heading2 2 3" xfId="5890"/>
    <cellStyle name="Heading2 3" xfId="429"/>
    <cellStyle name="Heading2 3 2" xfId="1106"/>
    <cellStyle name="Heading2 4" xfId="430"/>
    <cellStyle name="Heading2 4 2" xfId="431"/>
    <cellStyle name="Heading2 4 2 2" xfId="20641"/>
    <cellStyle name="Heading2 4 3" xfId="17766"/>
    <cellStyle name="Heading2 4 4" xfId="7526"/>
    <cellStyle name="Heading2 5" xfId="16735"/>
    <cellStyle name="Heading2 6" xfId="5889"/>
    <cellStyle name="Helvetica 9" xfId="432"/>
    <cellStyle name="Helvetica 9 C" xfId="433"/>
    <cellStyle name="HIGHLIGHT" xfId="434"/>
    <cellStyle name="Hyperlink 2" xfId="435"/>
    <cellStyle name="Hyperlink 2 2" xfId="1316"/>
    <cellStyle name="Hyperlink 2 3" xfId="3549"/>
    <cellStyle name="Hyperlink 2 3 2" xfId="9830"/>
    <cellStyle name="Hyperlink 2 4" xfId="5891"/>
    <cellStyle name="Hyperlink 3" xfId="436"/>
    <cellStyle name="Hyperlink 3 2" xfId="1317"/>
    <cellStyle name="Input" xfId="2735" builtinId="20" customBuiltin="1"/>
    <cellStyle name="Input [yellow]" xfId="437"/>
    <cellStyle name="Input [yellow] 2" xfId="438"/>
    <cellStyle name="Input [yellow] 2 2" xfId="1107"/>
    <cellStyle name="Input [yellow] 2 2 2" xfId="2255"/>
    <cellStyle name="Input [yellow] 2 2 2 2" xfId="2993"/>
    <cellStyle name="Input [yellow] 2 2 3" xfId="2280"/>
    <cellStyle name="Input [yellow] 2 2 3 2" xfId="2994"/>
    <cellStyle name="Input [yellow] 2 2 4" xfId="2992"/>
    <cellStyle name="Input [yellow] 2 3" xfId="951"/>
    <cellStyle name="Input [yellow] 2 3 2" xfId="2199"/>
    <cellStyle name="Input [yellow] 2 3 2 2" xfId="2995"/>
    <cellStyle name="Input [yellow] 2 3 3" xfId="2299"/>
    <cellStyle name="Input [yellow] 2 4" xfId="1134"/>
    <cellStyle name="Input [yellow] 2 4 2" xfId="2264"/>
    <cellStyle name="Input [yellow] 2 4 2 2" xfId="2996"/>
    <cellStyle name="Input [yellow] 2 4 3" xfId="1932"/>
    <cellStyle name="Input [yellow] 2 5" xfId="1672"/>
    <cellStyle name="Input [yellow] 2 5 2" xfId="2997"/>
    <cellStyle name="Input [yellow] 2 6" xfId="1634"/>
    <cellStyle name="Input [yellow] 2 6 2" xfId="2998"/>
    <cellStyle name="Input [yellow] 3" xfId="990"/>
    <cellStyle name="Input [yellow] 3 2" xfId="2217"/>
    <cellStyle name="Input [yellow] 3 2 2" xfId="3000"/>
    <cellStyle name="Input [yellow] 3 3" xfId="2362"/>
    <cellStyle name="Input [yellow] 3 3 2" xfId="3001"/>
    <cellStyle name="Input [yellow] 3 4" xfId="2999"/>
    <cellStyle name="Input [yellow] 4" xfId="1016"/>
    <cellStyle name="Input [yellow] 4 2" xfId="2226"/>
    <cellStyle name="Input [yellow] 4 2 2" xfId="3002"/>
    <cellStyle name="Input [yellow] 4 3" xfId="2415"/>
    <cellStyle name="Input [yellow] 5" xfId="1556"/>
    <cellStyle name="Input [yellow] 5 2" xfId="2407"/>
    <cellStyle name="Input [yellow] 5 2 2" xfId="3003"/>
    <cellStyle name="Input [yellow] 5 3" xfId="2539"/>
    <cellStyle name="Input [yellow] 6" xfId="1725"/>
    <cellStyle name="Input [yellow] 6 2" xfId="3004"/>
    <cellStyle name="Input [yellow] 7" xfId="1724"/>
    <cellStyle name="Input [yellow] 7 2" xfId="3005"/>
    <cellStyle name="Input 10" xfId="439"/>
    <cellStyle name="Input 10 2" xfId="2056"/>
    <cellStyle name="Input 10 2 2" xfId="3006"/>
    <cellStyle name="Input 10 3" xfId="2192"/>
    <cellStyle name="Input 10 3 2" xfId="3007"/>
    <cellStyle name="Input 10 4" xfId="2576"/>
    <cellStyle name="Input 10 5" xfId="5892"/>
    <cellStyle name="Input 11" xfId="440"/>
    <cellStyle name="Input 11 2" xfId="2057"/>
    <cellStyle name="Input 11 2 2" xfId="3008"/>
    <cellStyle name="Input 11 3" xfId="2144"/>
    <cellStyle name="Input 11 3 2" xfId="3009"/>
    <cellStyle name="Input 11 4" xfId="2577"/>
    <cellStyle name="Input 11 5" xfId="5893"/>
    <cellStyle name="Input 12" xfId="441"/>
    <cellStyle name="Input 12 2" xfId="2058"/>
    <cellStyle name="Input 12 2 2" xfId="3010"/>
    <cellStyle name="Input 12 3" xfId="2143"/>
    <cellStyle name="Input 12 3 2" xfId="3011"/>
    <cellStyle name="Input 12 4" xfId="2578"/>
    <cellStyle name="Input 12 5" xfId="5894"/>
    <cellStyle name="Input 13" xfId="442"/>
    <cellStyle name="Input 13 2" xfId="2059"/>
    <cellStyle name="Input 13 2 2" xfId="3012"/>
    <cellStyle name="Input 13 3" xfId="2142"/>
    <cellStyle name="Input 13 3 2" xfId="3013"/>
    <cellStyle name="Input 13 4" xfId="2579"/>
    <cellStyle name="Input 13 5" xfId="5895"/>
    <cellStyle name="Input 14" xfId="443"/>
    <cellStyle name="Input 14 2" xfId="2060"/>
    <cellStyle name="Input 14 2 2" xfId="3014"/>
    <cellStyle name="Input 14 3" xfId="2141"/>
    <cellStyle name="Input 14 3 2" xfId="3015"/>
    <cellStyle name="Input 14 4" xfId="2580"/>
    <cellStyle name="Input 14 5" xfId="5896"/>
    <cellStyle name="Input 15" xfId="444"/>
    <cellStyle name="Input 15 2" xfId="2061"/>
    <cellStyle name="Input 15 2 2" xfId="3016"/>
    <cellStyle name="Input 15 3" xfId="2140"/>
    <cellStyle name="Input 15 3 2" xfId="3017"/>
    <cellStyle name="Input 15 4" xfId="2581"/>
    <cellStyle name="Input 15 5" xfId="5897"/>
    <cellStyle name="Input 16" xfId="445"/>
    <cellStyle name="Input 16 2" xfId="2062"/>
    <cellStyle name="Input 16 2 2" xfId="3018"/>
    <cellStyle name="Input 16 3" xfId="2139"/>
    <cellStyle name="Input 16 3 2" xfId="3019"/>
    <cellStyle name="Input 16 4" xfId="2582"/>
    <cellStyle name="Input 16 5" xfId="5898"/>
    <cellStyle name="Input 17" xfId="446"/>
    <cellStyle name="Input 17 2" xfId="2063"/>
    <cellStyle name="Input 17 2 2" xfId="3020"/>
    <cellStyle name="Input 17 3" xfId="2138"/>
    <cellStyle name="Input 17 3 2" xfId="3021"/>
    <cellStyle name="Input 17 4" xfId="2583"/>
    <cellStyle name="Input 17 5" xfId="5899"/>
    <cellStyle name="Input 18" xfId="447"/>
    <cellStyle name="Input 18 2" xfId="2064"/>
    <cellStyle name="Input 18 2 2" xfId="3022"/>
    <cellStyle name="Input 18 3" xfId="2137"/>
    <cellStyle name="Input 18 3 2" xfId="3023"/>
    <cellStyle name="Input 18 4" xfId="2584"/>
    <cellStyle name="Input 18 5" xfId="5900"/>
    <cellStyle name="Input 19" xfId="448"/>
    <cellStyle name="Input 19 2" xfId="2065"/>
    <cellStyle name="Input 19 2 2" xfId="3024"/>
    <cellStyle name="Input 19 3" xfId="2136"/>
    <cellStyle name="Input 19 3 2" xfId="3025"/>
    <cellStyle name="Input 19 4" xfId="2585"/>
    <cellStyle name="Input 19 5" xfId="5901"/>
    <cellStyle name="Input 2" xfId="449"/>
    <cellStyle name="Input 2 10" xfId="2303"/>
    <cellStyle name="Input 2 10 2" xfId="3026"/>
    <cellStyle name="Input 2 11" xfId="2586"/>
    <cellStyle name="Input 2 12" xfId="2873"/>
    <cellStyle name="Input 2 13" xfId="5902"/>
    <cellStyle name="Input 2 2" xfId="450"/>
    <cellStyle name="Input 2 2 2" xfId="2067"/>
    <cellStyle name="Input 2 2 2 2" xfId="3027"/>
    <cellStyle name="Input 2 2 3" xfId="2135"/>
    <cellStyle name="Input 2 2 3 2" xfId="3028"/>
    <cellStyle name="Input 2 2 4" xfId="2587"/>
    <cellStyle name="Input 2 2 5" xfId="2874"/>
    <cellStyle name="Input 2 2 6" xfId="5903"/>
    <cellStyle name="Input 2 3" xfId="1425"/>
    <cellStyle name="Input 2 3 2" xfId="2314"/>
    <cellStyle name="Input 2 3 2 2" xfId="3029"/>
    <cellStyle name="Input 2 3 3" xfId="2465"/>
    <cellStyle name="Input 2 3 4" xfId="7527"/>
    <cellStyle name="Input 2 4" xfId="1612"/>
    <cellStyle name="Input 2 4 2" xfId="2443"/>
    <cellStyle name="Input 2 4 2 2" xfId="3030"/>
    <cellStyle name="Input 2 4 3" xfId="2564"/>
    <cellStyle name="Input 2 4 4" xfId="9831"/>
    <cellStyle name="Input 2 5" xfId="1618"/>
    <cellStyle name="Input 2 5 2" xfId="2449"/>
    <cellStyle name="Input 2 5 2 2" xfId="3031"/>
    <cellStyle name="Input 2 5 3" xfId="2570"/>
    <cellStyle name="Input 2 6" xfId="1860"/>
    <cellStyle name="Input 2 6 2" xfId="3032"/>
    <cellStyle name="Input 2 7" xfId="1877"/>
    <cellStyle name="Input 2 7 2" xfId="3033"/>
    <cellStyle name="Input 2 8" xfId="1909"/>
    <cellStyle name="Input 2 8 2" xfId="3034"/>
    <cellStyle name="Input 2 9" xfId="2066"/>
    <cellStyle name="Input 2 9 2" xfId="3035"/>
    <cellStyle name="Input 20" xfId="451"/>
    <cellStyle name="Input 20 2" xfId="2068"/>
    <cellStyle name="Input 20 2 2" xfId="3036"/>
    <cellStyle name="Input 20 3" xfId="2134"/>
    <cellStyle name="Input 20 3 2" xfId="3037"/>
    <cellStyle name="Input 20 4" xfId="2588"/>
    <cellStyle name="Input 20 5" xfId="5904"/>
    <cellStyle name="Input 21" xfId="452"/>
    <cellStyle name="Input 21 2" xfId="2069"/>
    <cellStyle name="Input 21 2 2" xfId="3038"/>
    <cellStyle name="Input 21 3" xfId="2132"/>
    <cellStyle name="Input 21 3 2" xfId="3039"/>
    <cellStyle name="Input 21 4" xfId="2589"/>
    <cellStyle name="Input 21 5" xfId="5905"/>
    <cellStyle name="Input 22" xfId="453"/>
    <cellStyle name="Input 22 2" xfId="2070"/>
    <cellStyle name="Input 22 2 2" xfId="3040"/>
    <cellStyle name="Input 22 3" xfId="2131"/>
    <cellStyle name="Input 22 3 2" xfId="3041"/>
    <cellStyle name="Input 22 4" xfId="2590"/>
    <cellStyle name="Input 22 5" xfId="5906"/>
    <cellStyle name="Input 23" xfId="454"/>
    <cellStyle name="Input 23 2" xfId="2071"/>
    <cellStyle name="Input 23 2 2" xfId="3042"/>
    <cellStyle name="Input 23 3" xfId="2130"/>
    <cellStyle name="Input 23 3 2" xfId="3043"/>
    <cellStyle name="Input 23 4" xfId="2591"/>
    <cellStyle name="Input 23 5" xfId="5907"/>
    <cellStyle name="Input 24" xfId="455"/>
    <cellStyle name="Input 24 2" xfId="2072"/>
    <cellStyle name="Input 24 2 2" xfId="3044"/>
    <cellStyle name="Input 24 3" xfId="2300"/>
    <cellStyle name="Input 24 3 2" xfId="3045"/>
    <cellStyle name="Input 24 4" xfId="2592"/>
    <cellStyle name="Input 24 5" xfId="5908"/>
    <cellStyle name="Input 25" xfId="456"/>
    <cellStyle name="Input 25 2" xfId="2073"/>
    <cellStyle name="Input 25 2 2" xfId="3046"/>
    <cellStyle name="Input 25 3" xfId="2302"/>
    <cellStyle name="Input 25 3 2" xfId="3047"/>
    <cellStyle name="Input 25 4" xfId="2593"/>
    <cellStyle name="Input 25 5" xfId="5909"/>
    <cellStyle name="Input 26" xfId="989"/>
    <cellStyle name="Input 26 2" xfId="2216"/>
    <cellStyle name="Input 26 2 2" xfId="3049"/>
    <cellStyle name="Input 26 3" xfId="2319"/>
    <cellStyle name="Input 26 3 2" xfId="3050"/>
    <cellStyle name="Input 26 4" xfId="3048"/>
    <cellStyle name="Input 26 5" xfId="5910"/>
    <cellStyle name="Input 27" xfId="1017"/>
    <cellStyle name="Input 27 2" xfId="2227"/>
    <cellStyle name="Input 27 2 2" xfId="3051"/>
    <cellStyle name="Input 27 3" xfId="2215"/>
    <cellStyle name="Input 27 4" xfId="5911"/>
    <cellStyle name="Input 28" xfId="940"/>
    <cellStyle name="Input 28 2" xfId="2193"/>
    <cellStyle name="Input 28 2 2" xfId="3052"/>
    <cellStyle name="Input 28 3" xfId="1957"/>
    <cellStyle name="Input 28 4" xfId="5912"/>
    <cellStyle name="Input 29" xfId="1525"/>
    <cellStyle name="Input 29 2" xfId="2383"/>
    <cellStyle name="Input 29 2 2" xfId="3053"/>
    <cellStyle name="Input 29 3" xfId="2519"/>
    <cellStyle name="Input 29 4" xfId="5913"/>
    <cellStyle name="Input 3" xfId="457"/>
    <cellStyle name="Input 3 2" xfId="2074"/>
    <cellStyle name="Input 3 2 2" xfId="2876"/>
    <cellStyle name="Input 3 2 3" xfId="3054"/>
    <cellStyle name="Input 3 2 4" xfId="7528"/>
    <cellStyle name="Input 3 3" xfId="2122"/>
    <cellStyle name="Input 3 3 2" xfId="3055"/>
    <cellStyle name="Input 3 4" xfId="2594"/>
    <cellStyle name="Input 3 4 2" xfId="9832"/>
    <cellStyle name="Input 3 5" xfId="2875"/>
    <cellStyle name="Input 3 6" xfId="5914"/>
    <cellStyle name="Input 30" xfId="1430"/>
    <cellStyle name="Input 30 2" xfId="2318"/>
    <cellStyle name="Input 30 2 2" xfId="3056"/>
    <cellStyle name="Input 30 3" xfId="2469"/>
    <cellStyle name="Input 30 4" xfId="5915"/>
    <cellStyle name="Input 31" xfId="1006"/>
    <cellStyle name="Input 31 2" xfId="2221"/>
    <cellStyle name="Input 31 2 2" xfId="3057"/>
    <cellStyle name="Input 31 3" xfId="2422"/>
    <cellStyle name="Input 31 4" xfId="5916"/>
    <cellStyle name="Input 32" xfId="1490"/>
    <cellStyle name="Input 32 2" xfId="2361"/>
    <cellStyle name="Input 32 2 2" xfId="3058"/>
    <cellStyle name="Input 32 3" xfId="2502"/>
    <cellStyle name="Input 32 4" xfId="5917"/>
    <cellStyle name="Input 33" xfId="1168"/>
    <cellStyle name="Input 33 2" xfId="2276"/>
    <cellStyle name="Input 33 2 2" xfId="3059"/>
    <cellStyle name="Input 33 3" xfId="1927"/>
    <cellStyle name="Input 33 4" xfId="5918"/>
    <cellStyle name="Input 34" xfId="1417"/>
    <cellStyle name="Input 34 2" xfId="2310"/>
    <cellStyle name="Input 34 2 2" xfId="3060"/>
    <cellStyle name="Input 34 3" xfId="2461"/>
    <cellStyle name="Input 34 4" xfId="5919"/>
    <cellStyle name="Input 35" xfId="1506"/>
    <cellStyle name="Input 35 2" xfId="2370"/>
    <cellStyle name="Input 35 2 2" xfId="3061"/>
    <cellStyle name="Input 35 3" xfId="2508"/>
    <cellStyle name="Input 35 4" xfId="5920"/>
    <cellStyle name="Input 36" xfId="1256"/>
    <cellStyle name="Input 36 2" xfId="2293"/>
    <cellStyle name="Input 36 2 2" xfId="3062"/>
    <cellStyle name="Input 36 3" xfId="2460"/>
    <cellStyle name="Input 36 4" xfId="5921"/>
    <cellStyle name="Input 37" xfId="1542"/>
    <cellStyle name="Input 37 2" xfId="2394"/>
    <cellStyle name="Input 37 2 2" xfId="3063"/>
    <cellStyle name="Input 37 3" xfId="2528"/>
    <cellStyle name="Input 37 4" xfId="5922"/>
    <cellStyle name="Input 38" xfId="1446"/>
    <cellStyle name="Input 38 2" xfId="2328"/>
    <cellStyle name="Input 38 2 2" xfId="3064"/>
    <cellStyle name="Input 38 3" xfId="2477"/>
    <cellStyle name="Input 38 4" xfId="5923"/>
    <cellStyle name="Input 39" xfId="1507"/>
    <cellStyle name="Input 39 2" xfId="2371"/>
    <cellStyle name="Input 39 2 2" xfId="3065"/>
    <cellStyle name="Input 39 3" xfId="2509"/>
    <cellStyle name="Input 39 4" xfId="5924"/>
    <cellStyle name="Input 4" xfId="458"/>
    <cellStyle name="Input 4 2" xfId="2075"/>
    <cellStyle name="Input 4 2 2" xfId="3066"/>
    <cellStyle name="Input 4 2 3" xfId="7529"/>
    <cellStyle name="Input 4 3" xfId="2301"/>
    <cellStyle name="Input 4 3 2" xfId="3067"/>
    <cellStyle name="Input 4 3 3" xfId="8762"/>
    <cellStyle name="Input 4 4" xfId="2595"/>
    <cellStyle name="Input 4 4 2" xfId="9833"/>
    <cellStyle name="Input 4 5" xfId="5925"/>
    <cellStyle name="Input 40" xfId="1600"/>
    <cellStyle name="Input 40 2" xfId="2433"/>
    <cellStyle name="Input 40 2 2" xfId="3068"/>
    <cellStyle name="Input 40 3" xfId="2555"/>
    <cellStyle name="Input 40 4" xfId="5926"/>
    <cellStyle name="Input 41" xfId="1652"/>
    <cellStyle name="Input 41 2" xfId="3069"/>
    <cellStyle name="Input 41 3" xfId="5927"/>
    <cellStyle name="Input 42" xfId="1767"/>
    <cellStyle name="Input 42 2" xfId="3070"/>
    <cellStyle name="Input 42 3" xfId="5928"/>
    <cellStyle name="Input 43" xfId="1836"/>
    <cellStyle name="Input 43 2" xfId="3071"/>
    <cellStyle name="Input 43 3" xfId="5929"/>
    <cellStyle name="Input 44" xfId="1635"/>
    <cellStyle name="Input 44 2" xfId="3072"/>
    <cellStyle name="Input 44 3" xfId="5930"/>
    <cellStyle name="Input 45" xfId="1827"/>
    <cellStyle name="Input 45 2" xfId="3073"/>
    <cellStyle name="Input 45 3" xfId="5931"/>
    <cellStyle name="Input 46" xfId="1691"/>
    <cellStyle name="Input 46 2" xfId="3074"/>
    <cellStyle name="Input 46 3" xfId="5932"/>
    <cellStyle name="Input 47" xfId="1819"/>
    <cellStyle name="Input 47 2" xfId="3075"/>
    <cellStyle name="Input 47 3" xfId="5933"/>
    <cellStyle name="Input 48" xfId="1786"/>
    <cellStyle name="Input 48 2" xfId="3076"/>
    <cellStyle name="Input 48 3" xfId="5934"/>
    <cellStyle name="Input 49" xfId="1787"/>
    <cellStyle name="Input 49 2" xfId="3077"/>
    <cellStyle name="Input 49 3" xfId="5935"/>
    <cellStyle name="Input 5" xfId="459"/>
    <cellStyle name="Input 5 2" xfId="2076"/>
    <cellStyle name="Input 5 2 2" xfId="3078"/>
    <cellStyle name="Input 5 3" xfId="2121"/>
    <cellStyle name="Input 5 3 2" xfId="3079"/>
    <cellStyle name="Input 5 4" xfId="2596"/>
    <cellStyle name="Input 5 5" xfId="5936"/>
    <cellStyle name="Input 50" xfId="1764"/>
    <cellStyle name="Input 50 2" xfId="3080"/>
    <cellStyle name="Input 50 3" xfId="5937"/>
    <cellStyle name="Input 51" xfId="1735"/>
    <cellStyle name="Input 51 2" xfId="3081"/>
    <cellStyle name="Input 51 3" xfId="5938"/>
    <cellStyle name="Input 52" xfId="5939"/>
    <cellStyle name="Input 53" xfId="5940"/>
    <cellStyle name="Input 54" xfId="5941"/>
    <cellStyle name="Input 55" xfId="5942"/>
    <cellStyle name="Input 56" xfId="5943"/>
    <cellStyle name="Input 57" xfId="5944"/>
    <cellStyle name="Input 58" xfId="5945"/>
    <cellStyle name="Input 59" xfId="5946"/>
    <cellStyle name="Input 6" xfId="460"/>
    <cellStyle name="Input 6 2" xfId="2077"/>
    <cellStyle name="Input 6 2 2" xfId="3082"/>
    <cellStyle name="Input 6 2 3" xfId="5948"/>
    <cellStyle name="Input 6 3" xfId="2113"/>
    <cellStyle name="Input 6 3 2" xfId="3083"/>
    <cellStyle name="Input 6 4" xfId="2597"/>
    <cellStyle name="Input 6 5" xfId="5947"/>
    <cellStyle name="Input 60" xfId="5949"/>
    <cellStyle name="Input 61" xfId="7530"/>
    <cellStyle name="Input 62" xfId="17096"/>
    <cellStyle name="Input 7" xfId="461"/>
    <cellStyle name="Input 7 2" xfId="2078"/>
    <cellStyle name="Input 7 2 2" xfId="3084"/>
    <cellStyle name="Input 7 2 3" xfId="5951"/>
    <cellStyle name="Input 7 3" xfId="2112"/>
    <cellStyle name="Input 7 3 2" xfId="3085"/>
    <cellStyle name="Input 7 4" xfId="2598"/>
    <cellStyle name="Input 7 5" xfId="5950"/>
    <cellStyle name="Input 8" xfId="462"/>
    <cellStyle name="Input 8 2" xfId="2079"/>
    <cellStyle name="Input 8 2 2" xfId="3086"/>
    <cellStyle name="Input 8 2 3" xfId="5953"/>
    <cellStyle name="Input 8 3" xfId="2111"/>
    <cellStyle name="Input 8 3 2" xfId="3087"/>
    <cellStyle name="Input 8 4" xfId="2599"/>
    <cellStyle name="Input 8 5" xfId="5952"/>
    <cellStyle name="Input 9" xfId="463"/>
    <cellStyle name="Input 9 2" xfId="2080"/>
    <cellStyle name="Input 9 2 2" xfId="3088"/>
    <cellStyle name="Input 9 2 3" xfId="5955"/>
    <cellStyle name="Input 9 3" xfId="2110"/>
    <cellStyle name="Input 9 3 2" xfId="3089"/>
    <cellStyle name="Input 9 4" xfId="2600"/>
    <cellStyle name="Input 9 5" xfId="5954"/>
    <cellStyle name="Input Percent [2]" xfId="464"/>
    <cellStyle name="Input Percent [2] 2" xfId="465"/>
    <cellStyle name="Input Percent [2] 2 2" xfId="1108"/>
    <cellStyle name="Input Percent [2] 3" xfId="991"/>
    <cellStyle name="Insatisfaisant" xfId="5956"/>
    <cellStyle name="Linked" xfId="466"/>
    <cellStyle name="Linked Cell" xfId="2738" builtinId="24" customBuiltin="1"/>
    <cellStyle name="Linked Cell 10" xfId="5957"/>
    <cellStyle name="Linked Cell 11" xfId="5958"/>
    <cellStyle name="Linked Cell 12" xfId="5959"/>
    <cellStyle name="Linked Cell 13" xfId="5960"/>
    <cellStyle name="Linked Cell 14" xfId="5961"/>
    <cellStyle name="Linked Cell 15" xfId="5962"/>
    <cellStyle name="Linked Cell 16" xfId="5963"/>
    <cellStyle name="Linked Cell 17" xfId="5964"/>
    <cellStyle name="Linked Cell 18" xfId="5965"/>
    <cellStyle name="Linked Cell 19" xfId="5966"/>
    <cellStyle name="Linked Cell 2" xfId="467"/>
    <cellStyle name="Linked Cell 2 2" xfId="468"/>
    <cellStyle name="Linked Cell 2 2 2" xfId="2877"/>
    <cellStyle name="Linked Cell 2 3" xfId="7531"/>
    <cellStyle name="Linked Cell 2 4" xfId="9834"/>
    <cellStyle name="Linked Cell 2 5" xfId="5967"/>
    <cellStyle name="Linked Cell 20" xfId="5968"/>
    <cellStyle name="Linked Cell 21" xfId="5969"/>
    <cellStyle name="Linked Cell 22" xfId="5970"/>
    <cellStyle name="Linked Cell 23" xfId="16736"/>
    <cellStyle name="Linked Cell 3" xfId="469"/>
    <cellStyle name="Linked Cell 3 2" xfId="7532"/>
    <cellStyle name="Linked Cell 3 3" xfId="8764"/>
    <cellStyle name="Linked Cell 3 4" xfId="9835"/>
    <cellStyle name="Linked Cell 3 5" xfId="5971"/>
    <cellStyle name="Linked Cell 4" xfId="5972"/>
    <cellStyle name="Linked Cell 4 2" xfId="5973"/>
    <cellStyle name="Linked Cell 4 3" xfId="7533"/>
    <cellStyle name="Linked Cell 4 4" xfId="8763"/>
    <cellStyle name="Linked Cell 4 5" xfId="9836"/>
    <cellStyle name="Linked Cell 5" xfId="5974"/>
    <cellStyle name="Linked Cell 6" xfId="5975"/>
    <cellStyle name="Linked Cell 7" xfId="5976"/>
    <cellStyle name="Linked Cell 8" xfId="5977"/>
    <cellStyle name="Linked Cell 9" xfId="5978"/>
    <cellStyle name="Locked" xfId="470"/>
    <cellStyle name="Locked 2" xfId="471"/>
    <cellStyle name="Locked 2 2" xfId="1109"/>
    <cellStyle name="Locked 3" xfId="994"/>
    <cellStyle name="Millares [0]_Segment Values" xfId="7534"/>
    <cellStyle name="Millares_Segment Values" xfId="7535"/>
    <cellStyle name="Milliers [0]_CREATIVE" xfId="472"/>
    <cellStyle name="Milliers_CREATIVE" xfId="473"/>
    <cellStyle name="Moneda [0]_Mex-Braz-Arg" xfId="474"/>
    <cellStyle name="Moneda_Mex-Braz-Arg" xfId="475"/>
    <cellStyle name="Monétaire [0]_CREATIVE" xfId="476"/>
    <cellStyle name="Monétaire_CREATIVE" xfId="477"/>
    <cellStyle name="MonthYears" xfId="478"/>
    <cellStyle name="MonthYears 2" xfId="479"/>
    <cellStyle name="MonthYears 2 2" xfId="1110"/>
    <cellStyle name="MonthYears 3" xfId="995"/>
    <cellStyle name="Multiple" xfId="480"/>
    <cellStyle name="MW" xfId="7536"/>
    <cellStyle name="MW 2" xfId="7537"/>
    <cellStyle name="MW 2 2" xfId="7538"/>
    <cellStyle name="MW 2 2 2" xfId="17282"/>
    <cellStyle name="MW 2 3" xfId="17281"/>
    <cellStyle name="MW 3" xfId="7539"/>
    <cellStyle name="MW 3 2" xfId="7540"/>
    <cellStyle name="MW 3 2 2" xfId="17284"/>
    <cellStyle name="MW 3 3" xfId="17283"/>
    <cellStyle name="MW 4" xfId="7541"/>
    <cellStyle name="MW 4 2" xfId="17285"/>
    <cellStyle name="MW 5" xfId="7542"/>
    <cellStyle name="MW 5 2" xfId="17286"/>
    <cellStyle name="MW 6" xfId="7543"/>
    <cellStyle name="MW 6 2" xfId="17287"/>
    <cellStyle name="MW 7" xfId="7544"/>
    <cellStyle name="MW 7 2" xfId="17288"/>
    <cellStyle name="MW 8" xfId="17280"/>
    <cellStyle name="MW_2011 Q2 CAM True Up - comparison btwn 12Sep11 and 21June11" xfId="7545"/>
    <cellStyle name="MWh" xfId="7546"/>
    <cellStyle name="MWh 2" xfId="7547"/>
    <cellStyle name="MWh 2 2" xfId="7548"/>
    <cellStyle name="MWh 2 2 2" xfId="17291"/>
    <cellStyle name="MWh 2 3" xfId="17290"/>
    <cellStyle name="MWh 3" xfId="7549"/>
    <cellStyle name="MWh 3 2" xfId="7550"/>
    <cellStyle name="MWh 3 2 2" xfId="17293"/>
    <cellStyle name="MWh 3 3" xfId="17292"/>
    <cellStyle name="MWh 4" xfId="7551"/>
    <cellStyle name="MWh 4 2" xfId="17294"/>
    <cellStyle name="MWh 5" xfId="7552"/>
    <cellStyle name="MWh 5 2" xfId="17295"/>
    <cellStyle name="MWh 6" xfId="7553"/>
    <cellStyle name="MWh 6 2" xfId="17296"/>
    <cellStyle name="MWh 7" xfId="7554"/>
    <cellStyle name="MWh 7 2" xfId="17297"/>
    <cellStyle name="MWh 8" xfId="17289"/>
    <cellStyle name="MWh_2011 Q2 CAM True Up - comparison btwn 12Sep11 and 21June11" xfId="7555"/>
    <cellStyle name="Neutral" xfId="2734" builtinId="28" customBuiltin="1"/>
    <cellStyle name="Neutral 10" xfId="5979"/>
    <cellStyle name="Neutral 11" xfId="5980"/>
    <cellStyle name="Neutral 12" xfId="5981"/>
    <cellStyle name="Neutral 13" xfId="5982"/>
    <cellStyle name="Neutral 14" xfId="5983"/>
    <cellStyle name="Neutral 15" xfId="5984"/>
    <cellStyle name="Neutral 16" xfId="5985"/>
    <cellStyle name="Neutral 17" xfId="5986"/>
    <cellStyle name="Neutral 18" xfId="5987"/>
    <cellStyle name="Neutral 19" xfId="5988"/>
    <cellStyle name="Neutral 2" xfId="481"/>
    <cellStyle name="Neutral 2 2" xfId="482"/>
    <cellStyle name="Neutral 2 2 2" xfId="2878"/>
    <cellStyle name="Neutral 2 3" xfId="7556"/>
    <cellStyle name="Neutral 2 4" xfId="9837"/>
    <cellStyle name="Neutral 2 5" xfId="5989"/>
    <cellStyle name="Neutral 20" xfId="5990"/>
    <cellStyle name="Neutral 21" xfId="5991"/>
    <cellStyle name="Neutral 22" xfId="5992"/>
    <cellStyle name="Neutral 23" xfId="7557"/>
    <cellStyle name="Neutral 24" xfId="16737"/>
    <cellStyle name="Neutral 3" xfId="483"/>
    <cellStyle name="Neutral 3 2" xfId="7558"/>
    <cellStyle name="Neutral 3 3" xfId="8766"/>
    <cellStyle name="Neutral 3 4" xfId="9838"/>
    <cellStyle name="Neutral 3 5" xfId="5993"/>
    <cellStyle name="Neutral 4" xfId="5994"/>
    <cellStyle name="Neutral 4 2" xfId="5995"/>
    <cellStyle name="Neutral 4 3" xfId="7559"/>
    <cellStyle name="Neutral 4 4" xfId="8765"/>
    <cellStyle name="Neutral 4 5" xfId="9839"/>
    <cellStyle name="Neutral 5" xfId="5996"/>
    <cellStyle name="Neutral 6" xfId="5997"/>
    <cellStyle name="Neutral 7" xfId="5998"/>
    <cellStyle name="Neutral 8" xfId="5999"/>
    <cellStyle name="Neutral 9" xfId="6000"/>
    <cellStyle name="Neutre" xfId="6001"/>
    <cellStyle name="NEW" xfId="484"/>
    <cellStyle name="no dec" xfId="485"/>
    <cellStyle name="no dec 2" xfId="486"/>
    <cellStyle name="no dec 3" xfId="487"/>
    <cellStyle name="no dec 4" xfId="488"/>
    <cellStyle name="no dec 4 2" xfId="1192"/>
    <cellStyle name="Normal" xfId="0" builtinId="0"/>
    <cellStyle name="Normal - Style1" xfId="489"/>
    <cellStyle name="Normal - Style1 2" xfId="6003"/>
    <cellStyle name="Normal - Style1 3" xfId="7560"/>
    <cellStyle name="Normal - Style1 4" xfId="6002"/>
    <cellStyle name="Normal 000$" xfId="7561"/>
    <cellStyle name="Normal 10" xfId="490"/>
    <cellStyle name="Normal 10 10" xfId="17116"/>
    <cellStyle name="Normal 10 10 2" xfId="24403"/>
    <cellStyle name="Normal 10 10 2 2" xfId="3541"/>
    <cellStyle name="Normal 10 11" xfId="6004"/>
    <cellStyle name="Normal 10 2" xfId="491"/>
    <cellStyle name="Normal 10 2 10" xfId="18527"/>
    <cellStyle name="Normal 10 2 10 2" xfId="25195"/>
    <cellStyle name="Normal 10 2 11" xfId="18727"/>
    <cellStyle name="Normal 10 2 11 2" xfId="25386"/>
    <cellStyle name="Normal 10 2 12" xfId="18923"/>
    <cellStyle name="Normal 10 2 12 2" xfId="25579"/>
    <cellStyle name="Normal 10 2 13" xfId="19176"/>
    <cellStyle name="Normal 10 2 2" xfId="1319"/>
    <cellStyle name="Normal 10 2 2 10" xfId="18759"/>
    <cellStyle name="Normal 10 2 2 10 2" xfId="25418"/>
    <cellStyle name="Normal 10 2 2 11" xfId="18989"/>
    <cellStyle name="Normal 10 2 2 11 2" xfId="25631"/>
    <cellStyle name="Normal 10 2 2 12" xfId="19208"/>
    <cellStyle name="Normal 10 2 2 13" xfId="6005"/>
    <cellStyle name="Normal 10 2 2 2" xfId="8468"/>
    <cellStyle name="Normal 10 2 2 2 2" xfId="10186"/>
    <cellStyle name="Normal 10 2 2 2 2 2" xfId="13348"/>
    <cellStyle name="Normal 10 2 2 2 2 2 2" xfId="21070"/>
    <cellStyle name="Normal 10 2 2 2 2 3" xfId="20161"/>
    <cellStyle name="Normal 10 2 2 2 3" xfId="13347"/>
    <cellStyle name="Normal 10 2 2 2 3 2" xfId="21069"/>
    <cellStyle name="Normal 10 2 2 2 4" xfId="17883"/>
    <cellStyle name="Normal 10 2 2 2 4 2" xfId="24687"/>
    <cellStyle name="Normal 10 2 2 2 5" xfId="19408"/>
    <cellStyle name="Normal 10 2 2 3" xfId="9301"/>
    <cellStyle name="Normal 10 2 2 3 2" xfId="10486"/>
    <cellStyle name="Normal 10 2 2 3 2 2" xfId="13350"/>
    <cellStyle name="Normal 10 2 2 3 2 2 2" xfId="21072"/>
    <cellStyle name="Normal 10 2 2 3 2 3" xfId="20468"/>
    <cellStyle name="Normal 10 2 2 3 3" xfId="13349"/>
    <cellStyle name="Normal 10 2 2 3 3 2" xfId="21071"/>
    <cellStyle name="Normal 10 2 2 3 4" xfId="18293"/>
    <cellStyle name="Normal 10 2 2 3 4 2" xfId="24995"/>
    <cellStyle name="Normal 10 2 2 3 5" xfId="19673"/>
    <cellStyle name="Normal 10 2 2 4" xfId="9596"/>
    <cellStyle name="Normal 10 2 2 4 2" xfId="13351"/>
    <cellStyle name="Normal 10 2 2 4 2 2" xfId="21073"/>
    <cellStyle name="Normal 10 2 2 4 3" xfId="19877"/>
    <cellStyle name="Normal 10 2 2 5" xfId="12920"/>
    <cellStyle name="Normal 10 2 2 6" xfId="13346"/>
    <cellStyle name="Normal 10 2 2 6 2" xfId="21068"/>
    <cellStyle name="Normal 10 2 2 7" xfId="16739"/>
    <cellStyle name="Normal 10 2 2 7 2" xfId="24311"/>
    <cellStyle name="Normal 10 2 2 8" xfId="17534"/>
    <cellStyle name="Normal 10 2 2 8 2" xfId="24444"/>
    <cellStyle name="Normal 10 2 2 9" xfId="18559"/>
    <cellStyle name="Normal 10 2 2 9 2" xfId="25227"/>
    <cellStyle name="Normal 10 2 3" xfId="1111"/>
    <cellStyle name="Normal 10 2 3 2" xfId="10185"/>
    <cellStyle name="Normal 10 2 3 2 2" xfId="13353"/>
    <cellStyle name="Normal 10 2 3 2 2 2" xfId="21075"/>
    <cellStyle name="Normal 10 2 3 2 3" xfId="20160"/>
    <cellStyle name="Normal 10 2 3 3" xfId="13352"/>
    <cellStyle name="Normal 10 2 3 3 2" xfId="21074"/>
    <cellStyle name="Normal 10 2 3 4" xfId="17882"/>
    <cellStyle name="Normal 10 2 3 4 2" xfId="24686"/>
    <cellStyle name="Normal 10 2 3 5" xfId="19407"/>
    <cellStyle name="Normal 10 2 3 6" xfId="8467"/>
    <cellStyle name="Normal 10 2 4" xfId="2655"/>
    <cellStyle name="Normal 10 2 4 2" xfId="3090"/>
    <cellStyle name="Normal 10 2 4 2 2" xfId="13354"/>
    <cellStyle name="Normal 10 2 4 2 2 2" xfId="21077"/>
    <cellStyle name="Normal 10 2 4 2 3" xfId="20362"/>
    <cellStyle name="Normal 10 2 4 2 4" xfId="10380"/>
    <cellStyle name="Normal 10 2 4 3" xfId="4793"/>
    <cellStyle name="Normal 10 2 4 3 2" xfId="21076"/>
    <cellStyle name="Normal 10 2 4 4" xfId="18187"/>
    <cellStyle name="Normal 10 2 4 4 2" xfId="24889"/>
    <cellStyle name="Normal 10 2 4 5" xfId="19567"/>
    <cellStyle name="Normal 10 2 5" xfId="9595"/>
    <cellStyle name="Normal 10 2 5 2" xfId="13355"/>
    <cellStyle name="Normal 10 2 5 2 2" xfId="21078"/>
    <cellStyle name="Normal 10 2 5 3" xfId="19876"/>
    <cellStyle name="Normal 10 2 6" xfId="12850"/>
    <cellStyle name="Normal 10 2 6 2" xfId="20625"/>
    <cellStyle name="Normal 10 2 7" xfId="13345"/>
    <cellStyle name="Normal 10 2 7 2" xfId="21067"/>
    <cellStyle name="Normal 10 2 8" xfId="16738"/>
    <cellStyle name="Normal 10 2 8 2" xfId="24310"/>
    <cellStyle name="Normal 10 2 9" xfId="17117"/>
    <cellStyle name="Normal 10 2 9 2" xfId="24404"/>
    <cellStyle name="Normal 10 3" xfId="1320"/>
    <cellStyle name="Normal 10 3 10" xfId="18528"/>
    <cellStyle name="Normal 10 3 10 2" xfId="25196"/>
    <cellStyle name="Normal 10 3 11" xfId="18728"/>
    <cellStyle name="Normal 10 3 11 2" xfId="25387"/>
    <cellStyle name="Normal 10 3 12" xfId="18924"/>
    <cellStyle name="Normal 10 3 12 2" xfId="25580"/>
    <cellStyle name="Normal 10 3 13" xfId="19177"/>
    <cellStyle name="Normal 10 3 2" xfId="2657"/>
    <cellStyle name="Normal 10 3 2 10" xfId="18990"/>
    <cellStyle name="Normal 10 3 2 10 2" xfId="25632"/>
    <cellStyle name="Normal 10 3 2 11" xfId="19209"/>
    <cellStyle name="Normal 10 3 2 2" xfId="3091"/>
    <cellStyle name="Normal 10 3 2 2 2" xfId="10188"/>
    <cellStyle name="Normal 10 3 2 2 2 2" xfId="13359"/>
    <cellStyle name="Normal 10 3 2 2 2 2 2" xfId="21082"/>
    <cellStyle name="Normal 10 3 2 2 2 3" xfId="20163"/>
    <cellStyle name="Normal 10 3 2 2 3" xfId="13358"/>
    <cellStyle name="Normal 10 3 2 2 3 2" xfId="21081"/>
    <cellStyle name="Normal 10 3 2 2 4" xfId="17885"/>
    <cellStyle name="Normal 10 3 2 2 4 2" xfId="24689"/>
    <cellStyle name="Normal 10 3 2 2 5" xfId="19410"/>
    <cellStyle name="Normal 10 3 2 2 6" xfId="8470"/>
    <cellStyle name="Normal 10 3 2 3" xfId="4795"/>
    <cellStyle name="Normal 10 3 2 3 2" xfId="10487"/>
    <cellStyle name="Normal 10 3 2 3 2 2" xfId="13361"/>
    <cellStyle name="Normal 10 3 2 3 2 2 2" xfId="21084"/>
    <cellStyle name="Normal 10 3 2 3 2 3" xfId="20469"/>
    <cellStyle name="Normal 10 3 2 3 3" xfId="13360"/>
    <cellStyle name="Normal 10 3 2 3 3 2" xfId="21083"/>
    <cellStyle name="Normal 10 3 2 3 4" xfId="18294"/>
    <cellStyle name="Normal 10 3 2 3 4 2" xfId="24996"/>
    <cellStyle name="Normal 10 3 2 3 5" xfId="19674"/>
    <cellStyle name="Normal 10 3 2 4" xfId="9598"/>
    <cellStyle name="Normal 10 3 2 4 2" xfId="13362"/>
    <cellStyle name="Normal 10 3 2 4 2 2" xfId="21085"/>
    <cellStyle name="Normal 10 3 2 4 3" xfId="19879"/>
    <cellStyle name="Normal 10 3 2 5" xfId="13357"/>
    <cellStyle name="Normal 10 3 2 5 2" xfId="21080"/>
    <cellStyle name="Normal 10 3 2 6" xfId="16741"/>
    <cellStyle name="Normal 10 3 2 6 2" xfId="24313"/>
    <cellStyle name="Normal 10 3 2 7" xfId="17535"/>
    <cellStyle name="Normal 10 3 2 7 2" xfId="24445"/>
    <cellStyle name="Normal 10 3 2 8" xfId="18560"/>
    <cellStyle name="Normal 10 3 2 8 2" xfId="25228"/>
    <cellStyle name="Normal 10 3 2 9" xfId="18760"/>
    <cellStyle name="Normal 10 3 2 9 2" xfId="25419"/>
    <cellStyle name="Normal 10 3 3" xfId="8469"/>
    <cellStyle name="Normal 10 3 3 2" xfId="10187"/>
    <cellStyle name="Normal 10 3 3 2 2" xfId="13364"/>
    <cellStyle name="Normal 10 3 3 2 2 2" xfId="21087"/>
    <cellStyle name="Normal 10 3 3 2 3" xfId="20162"/>
    <cellStyle name="Normal 10 3 3 3" xfId="13363"/>
    <cellStyle name="Normal 10 3 3 3 2" xfId="21086"/>
    <cellStyle name="Normal 10 3 3 4" xfId="17884"/>
    <cellStyle name="Normal 10 3 3 4 2" xfId="24688"/>
    <cellStyle name="Normal 10 3 3 5" xfId="19409"/>
    <cellStyle name="Normal 10 3 4" xfId="9176"/>
    <cellStyle name="Normal 10 3 4 2" xfId="10381"/>
    <cellStyle name="Normal 10 3 4 2 2" xfId="13366"/>
    <cellStyle name="Normal 10 3 4 2 2 2" xfId="21089"/>
    <cellStyle name="Normal 10 3 4 2 3" xfId="20363"/>
    <cellStyle name="Normal 10 3 4 3" xfId="13365"/>
    <cellStyle name="Normal 10 3 4 3 2" xfId="21088"/>
    <cellStyle name="Normal 10 3 4 4" xfId="18188"/>
    <cellStyle name="Normal 10 3 4 4 2" xfId="24890"/>
    <cellStyle name="Normal 10 3 4 5" xfId="19568"/>
    <cellStyle name="Normal 10 3 5" xfId="9597"/>
    <cellStyle name="Normal 10 3 5 2" xfId="13367"/>
    <cellStyle name="Normal 10 3 5 2 2" xfId="21090"/>
    <cellStyle name="Normal 10 3 5 3" xfId="19878"/>
    <cellStyle name="Normal 10 3 6" xfId="12921"/>
    <cellStyle name="Normal 10 3 7" xfId="13356"/>
    <cellStyle name="Normal 10 3 7 2" xfId="21079"/>
    <cellStyle name="Normal 10 3 8" xfId="16740"/>
    <cellStyle name="Normal 10 3 8 2" xfId="24312"/>
    <cellStyle name="Normal 10 3 9" xfId="17118"/>
    <cellStyle name="Normal 10 3 9 2" xfId="24405"/>
    <cellStyle name="Normal 10 4" xfId="1318"/>
    <cellStyle name="Normal 10 4 10" xfId="6006"/>
    <cellStyle name="Normal 10 4 2" xfId="6007"/>
    <cellStyle name="Normal 10 4 2 10" xfId="18992"/>
    <cellStyle name="Normal 10 4 2 10 2" xfId="25634"/>
    <cellStyle name="Normal 10 4 2 11" xfId="19211"/>
    <cellStyle name="Normal 10 4 2 2" xfId="8472"/>
    <cellStyle name="Normal 10 4 2 2 2" xfId="10190"/>
    <cellStyle name="Normal 10 4 2 2 2 2" xfId="13371"/>
    <cellStyle name="Normal 10 4 2 2 2 2 2" xfId="21094"/>
    <cellStyle name="Normal 10 4 2 2 2 3" xfId="20165"/>
    <cellStyle name="Normal 10 4 2 2 3" xfId="13370"/>
    <cellStyle name="Normal 10 4 2 2 3 2" xfId="21093"/>
    <cellStyle name="Normal 10 4 2 2 4" xfId="17887"/>
    <cellStyle name="Normal 10 4 2 2 4 2" xfId="24691"/>
    <cellStyle name="Normal 10 4 2 2 5" xfId="19411"/>
    <cellStyle name="Normal 10 4 2 3" xfId="9303"/>
    <cellStyle name="Normal 10 4 2 3 2" xfId="10489"/>
    <cellStyle name="Normal 10 4 2 3 2 2" xfId="13373"/>
    <cellStyle name="Normal 10 4 2 3 2 2 2" xfId="21096"/>
    <cellStyle name="Normal 10 4 2 3 2 3" xfId="20471"/>
    <cellStyle name="Normal 10 4 2 3 3" xfId="13372"/>
    <cellStyle name="Normal 10 4 2 3 3 2" xfId="21095"/>
    <cellStyle name="Normal 10 4 2 3 4" xfId="18296"/>
    <cellStyle name="Normal 10 4 2 3 4 2" xfId="24998"/>
    <cellStyle name="Normal 10 4 2 3 5" xfId="19676"/>
    <cellStyle name="Normal 10 4 2 4" xfId="9600"/>
    <cellStyle name="Normal 10 4 2 4 2" xfId="13374"/>
    <cellStyle name="Normal 10 4 2 4 2 2" xfId="21097"/>
    <cellStyle name="Normal 10 4 2 4 3" xfId="19881"/>
    <cellStyle name="Normal 10 4 2 5" xfId="13369"/>
    <cellStyle name="Normal 10 4 2 5 2" xfId="21092"/>
    <cellStyle name="Normal 10 4 2 6" xfId="16743"/>
    <cellStyle name="Normal 10 4 2 6 2" xfId="24315"/>
    <cellStyle name="Normal 10 4 2 7" xfId="17537"/>
    <cellStyle name="Normal 10 4 2 7 2" xfId="24447"/>
    <cellStyle name="Normal 10 4 2 8" xfId="18562"/>
    <cellStyle name="Normal 10 4 2 8 2" xfId="25230"/>
    <cellStyle name="Normal 10 4 2 9" xfId="18762"/>
    <cellStyle name="Normal 10 4 2 9 2" xfId="25421"/>
    <cellStyle name="Normal 10 4 3" xfId="8471"/>
    <cellStyle name="Normal 10 4 3 2" xfId="9302"/>
    <cellStyle name="Normal 10 4 3 2 2" xfId="10488"/>
    <cellStyle name="Normal 10 4 3 2 2 2" xfId="13377"/>
    <cellStyle name="Normal 10 4 3 2 2 2 2" xfId="21100"/>
    <cellStyle name="Normal 10 4 3 2 2 3" xfId="20470"/>
    <cellStyle name="Normal 10 4 3 2 3" xfId="13376"/>
    <cellStyle name="Normal 10 4 3 2 3 2" xfId="21099"/>
    <cellStyle name="Normal 10 4 3 2 4" xfId="18295"/>
    <cellStyle name="Normal 10 4 3 2 4 2" xfId="24997"/>
    <cellStyle name="Normal 10 4 3 2 5" xfId="19675"/>
    <cellStyle name="Normal 10 4 3 3" xfId="10189"/>
    <cellStyle name="Normal 10 4 3 3 2" xfId="13378"/>
    <cellStyle name="Normal 10 4 3 3 2 2" xfId="21101"/>
    <cellStyle name="Normal 10 4 3 3 3" xfId="20164"/>
    <cellStyle name="Normal 10 4 3 4" xfId="13375"/>
    <cellStyle name="Normal 10 4 3 4 2" xfId="21098"/>
    <cellStyle name="Normal 10 4 3 5" xfId="17886"/>
    <cellStyle name="Normal 10 4 3 5 2" xfId="24690"/>
    <cellStyle name="Normal 10 4 3 6" xfId="18561"/>
    <cellStyle name="Normal 10 4 3 6 2" xfId="25229"/>
    <cellStyle name="Normal 10 4 3 7" xfId="18761"/>
    <cellStyle name="Normal 10 4 3 7 2" xfId="25420"/>
    <cellStyle name="Normal 10 4 3 8" xfId="18991"/>
    <cellStyle name="Normal 10 4 3 8 2" xfId="25633"/>
    <cellStyle name="Normal 10 4 3 9" xfId="19210"/>
    <cellStyle name="Normal 10 4 4" xfId="8767"/>
    <cellStyle name="Normal 10 4 4 2" xfId="18038"/>
    <cellStyle name="Normal 10 4 5" xfId="9599"/>
    <cellStyle name="Normal 10 4 5 2" xfId="13379"/>
    <cellStyle name="Normal 10 4 5 2 2" xfId="21102"/>
    <cellStyle name="Normal 10 4 5 3" xfId="17536"/>
    <cellStyle name="Normal 10 4 5 3 2" xfId="24446"/>
    <cellStyle name="Normal 10 4 5 4" xfId="19880"/>
    <cellStyle name="Normal 10 4 6" xfId="12919"/>
    <cellStyle name="Normal 10 4 7" xfId="13368"/>
    <cellStyle name="Normal 10 4 7 2" xfId="21091"/>
    <cellStyle name="Normal 10 4 8" xfId="16742"/>
    <cellStyle name="Normal 10 4 8 2" xfId="24314"/>
    <cellStyle name="Normal 10 4 9" xfId="17298"/>
    <cellStyle name="Normal 10 5" xfId="998"/>
    <cellStyle name="Normal 10 5 2" xfId="7562"/>
    <cellStyle name="Normal 10 5 3" xfId="8552"/>
    <cellStyle name="Normal 10 5 3 2" xfId="10266"/>
    <cellStyle name="Normal 10 5 3 2 2" xfId="13381"/>
    <cellStyle name="Normal 10 5 3 2 2 2" xfId="21104"/>
    <cellStyle name="Normal 10 5 3 2 3" xfId="20245"/>
    <cellStyle name="Normal 10 5 3 3" xfId="13380"/>
    <cellStyle name="Normal 10 5 3 3 2" xfId="21103"/>
    <cellStyle name="Normal 10 5 3 4" xfId="17971"/>
    <cellStyle name="Normal 10 5 3 4 2" xfId="24772"/>
    <cellStyle name="Normal 10 5 3 5" xfId="19454"/>
    <cellStyle name="Normal 10 5 4" xfId="9175"/>
    <cellStyle name="Normal 10 5 4 2" xfId="10379"/>
    <cellStyle name="Normal 10 5 4 2 2" xfId="13383"/>
    <cellStyle name="Normal 10 5 4 2 2 2" xfId="21106"/>
    <cellStyle name="Normal 10 5 4 2 3" xfId="20361"/>
    <cellStyle name="Normal 10 5 4 3" xfId="13382"/>
    <cellStyle name="Normal 10 5 4 3 2" xfId="21105"/>
    <cellStyle name="Normal 10 5 4 4" xfId="18186"/>
    <cellStyle name="Normal 10 5 4 4 2" xfId="24888"/>
    <cellStyle name="Normal 10 5 4 5" xfId="19566"/>
    <cellStyle name="Normal 10 5 5" xfId="18526"/>
    <cellStyle name="Normal 10 5 5 2" xfId="25194"/>
    <cellStyle name="Normal 10 5 6" xfId="18726"/>
    <cellStyle name="Normal 10 5 6 2" xfId="25385"/>
    <cellStyle name="Normal 10 5 7" xfId="18922"/>
    <cellStyle name="Normal 10 5 7 2" xfId="25578"/>
    <cellStyle name="Normal 10 5 8" xfId="19175"/>
    <cellStyle name="Normal 10 5 9" xfId="6008"/>
    <cellStyle name="Normal 10 6" xfId="2649"/>
    <cellStyle name="Normal 10 6 10" xfId="18763"/>
    <cellStyle name="Normal 10 6 10 2" xfId="25422"/>
    <cellStyle name="Normal 10 6 11" xfId="18993"/>
    <cellStyle name="Normal 10 6 11 2" xfId="25635"/>
    <cellStyle name="Normal 10 6 12" xfId="19212"/>
    <cellStyle name="Normal 10 6 2" xfId="3092"/>
    <cellStyle name="Normal 10 6 2 10" xfId="18994"/>
    <cellStyle name="Normal 10 6 2 10 2" xfId="25636"/>
    <cellStyle name="Normal 10 6 2 11" xfId="19213"/>
    <cellStyle name="Normal 10 6 2 12" xfId="6009"/>
    <cellStyle name="Normal 10 6 2 2" xfId="8473"/>
    <cellStyle name="Normal 10 6 2 2 2" xfId="10192"/>
    <cellStyle name="Normal 10 6 2 2 2 2" xfId="13387"/>
    <cellStyle name="Normal 10 6 2 2 2 2 2" xfId="21110"/>
    <cellStyle name="Normal 10 6 2 2 2 3" xfId="20167"/>
    <cellStyle name="Normal 10 6 2 2 3" xfId="13386"/>
    <cellStyle name="Normal 10 6 2 2 3 2" xfId="21109"/>
    <cellStyle name="Normal 10 6 2 2 4" xfId="17889"/>
    <cellStyle name="Normal 10 6 2 2 4 2" xfId="24693"/>
    <cellStyle name="Normal 10 6 2 2 5" xfId="19413"/>
    <cellStyle name="Normal 10 6 2 3" xfId="9305"/>
    <cellStyle name="Normal 10 6 2 3 2" xfId="10491"/>
    <cellStyle name="Normal 10 6 2 3 2 2" xfId="13389"/>
    <cellStyle name="Normal 10 6 2 3 2 2 2" xfId="21112"/>
    <cellStyle name="Normal 10 6 2 3 2 3" xfId="20473"/>
    <cellStyle name="Normal 10 6 2 3 3" xfId="13388"/>
    <cellStyle name="Normal 10 6 2 3 3 2" xfId="21111"/>
    <cellStyle name="Normal 10 6 2 3 4" xfId="18298"/>
    <cellStyle name="Normal 10 6 2 3 4 2" xfId="25000"/>
    <cellStyle name="Normal 10 6 2 3 5" xfId="19678"/>
    <cellStyle name="Normal 10 6 2 4" xfId="9602"/>
    <cellStyle name="Normal 10 6 2 4 2" xfId="13390"/>
    <cellStyle name="Normal 10 6 2 4 2 2" xfId="21113"/>
    <cellStyle name="Normal 10 6 2 4 3" xfId="19883"/>
    <cellStyle name="Normal 10 6 2 5" xfId="13385"/>
    <cellStyle name="Normal 10 6 2 5 2" xfId="21108"/>
    <cellStyle name="Normal 10 6 2 6" xfId="16745"/>
    <cellStyle name="Normal 10 6 2 6 2" xfId="24317"/>
    <cellStyle name="Normal 10 6 2 7" xfId="17539"/>
    <cellStyle name="Normal 10 6 2 7 2" xfId="24449"/>
    <cellStyle name="Normal 10 6 2 8" xfId="18564"/>
    <cellStyle name="Normal 10 6 2 8 2" xfId="25232"/>
    <cellStyle name="Normal 10 6 2 9" xfId="18764"/>
    <cellStyle name="Normal 10 6 2 9 2" xfId="25423"/>
    <cellStyle name="Normal 10 6 3" xfId="4798"/>
    <cellStyle name="Normal 10 6 3 2" xfId="10191"/>
    <cellStyle name="Normal 10 6 3 2 2" xfId="13392"/>
    <cellStyle name="Normal 10 6 3 2 2 2" xfId="21115"/>
    <cellStyle name="Normal 10 6 3 2 3" xfId="20166"/>
    <cellStyle name="Normal 10 6 3 3" xfId="13391"/>
    <cellStyle name="Normal 10 6 3 3 2" xfId="21114"/>
    <cellStyle name="Normal 10 6 3 4" xfId="17888"/>
    <cellStyle name="Normal 10 6 3 4 2" xfId="24692"/>
    <cellStyle name="Normal 10 6 3 5" xfId="19412"/>
    <cellStyle name="Normal 10 6 4" xfId="9304"/>
    <cellStyle name="Normal 10 6 4 2" xfId="10490"/>
    <cellStyle name="Normal 10 6 4 2 2" xfId="13394"/>
    <cellStyle name="Normal 10 6 4 2 2 2" xfId="21117"/>
    <cellStyle name="Normal 10 6 4 2 3" xfId="20472"/>
    <cellStyle name="Normal 10 6 4 3" xfId="13393"/>
    <cellStyle name="Normal 10 6 4 3 2" xfId="21116"/>
    <cellStyle name="Normal 10 6 4 4" xfId="18297"/>
    <cellStyle name="Normal 10 6 4 4 2" xfId="24999"/>
    <cellStyle name="Normal 10 6 4 5" xfId="19677"/>
    <cellStyle name="Normal 10 6 5" xfId="9601"/>
    <cellStyle name="Normal 10 6 5 2" xfId="13395"/>
    <cellStyle name="Normal 10 6 5 2 2" xfId="21118"/>
    <cellStyle name="Normal 10 6 5 3" xfId="19882"/>
    <cellStyle name="Normal 10 6 6" xfId="13384"/>
    <cellStyle name="Normal 10 6 6 2" xfId="21107"/>
    <cellStyle name="Normal 10 6 7" xfId="16744"/>
    <cellStyle name="Normal 10 6 7 2" xfId="24316"/>
    <cellStyle name="Normal 10 6 8" xfId="17538"/>
    <cellStyle name="Normal 10 6 8 2" xfId="24448"/>
    <cellStyle name="Normal 10 6 9" xfId="18563"/>
    <cellStyle name="Normal 10 6 9 2" xfId="25231"/>
    <cellStyle name="Normal 10 7" xfId="6010"/>
    <cellStyle name="Normal 10 7 2" xfId="16746"/>
    <cellStyle name="Normal 10 8" xfId="7563"/>
    <cellStyle name="Normal 10 9" xfId="9840"/>
    <cellStyle name="Normal 10_Sch 6-4" xfId="2659"/>
    <cellStyle name="Normal 100" xfId="1765"/>
    <cellStyle name="Normal 100 2" xfId="16747"/>
    <cellStyle name="Normal 101" xfId="1914"/>
    <cellStyle name="Normal 101 2" xfId="16748"/>
    <cellStyle name="Normal 102" xfId="1884"/>
    <cellStyle name="Normal 102 2" xfId="16749"/>
    <cellStyle name="Normal 103" xfId="1869"/>
    <cellStyle name="Normal 103 2" xfId="16750"/>
    <cellStyle name="Normal 104" xfId="1741"/>
    <cellStyle name="Normal 104 2" xfId="7564"/>
    <cellStyle name="Normal 104 3" xfId="16751"/>
    <cellStyle name="Normal 105" xfId="2632"/>
    <cellStyle name="Normal 105 2" xfId="3093"/>
    <cellStyle name="Normal 105 2 2" xfId="16752"/>
    <cellStyle name="Normal 105 3" xfId="6011"/>
    <cellStyle name="Normal 106" xfId="2634"/>
    <cellStyle name="Normal 106 2" xfId="3094"/>
    <cellStyle name="Normal 106 2 2" xfId="16753"/>
    <cellStyle name="Normal 106 3" xfId="6012"/>
    <cellStyle name="Normal 107" xfId="2637"/>
    <cellStyle name="Normal 107 2" xfId="3095"/>
    <cellStyle name="Normal 107 2 2" xfId="16754"/>
    <cellStyle name="Normal 107 3" xfId="6013"/>
    <cellStyle name="Normal 108" xfId="2636"/>
    <cellStyle name="Normal 108 2" xfId="3096"/>
    <cellStyle name="Normal 108 2 2" xfId="16755"/>
    <cellStyle name="Normal 108 3" xfId="6014"/>
    <cellStyle name="Normal 109" xfId="2633"/>
    <cellStyle name="Normal 109 2" xfId="3097"/>
    <cellStyle name="Normal 109 2 2" xfId="17767"/>
    <cellStyle name="Normal 109 2 3" xfId="7565"/>
    <cellStyle name="Normal 109 3" xfId="8768"/>
    <cellStyle name="Normal 109 4" xfId="9841"/>
    <cellStyle name="Normal 109 4 2" xfId="17540"/>
    <cellStyle name="Normal 109 5" xfId="16756"/>
    <cellStyle name="Normal 109 6" xfId="6015"/>
    <cellStyle name="Normal 11" xfId="492"/>
    <cellStyle name="Normal 11 10" xfId="7566"/>
    <cellStyle name="Normal 11 10 2" xfId="17300"/>
    <cellStyle name="Normal 11 11" xfId="7567"/>
    <cellStyle name="Normal 11 11 2" xfId="17301"/>
    <cellStyle name="Normal 11 12" xfId="7568"/>
    <cellStyle name="Normal 11 12 2" xfId="17302"/>
    <cellStyle name="Normal 11 13" xfId="7569"/>
    <cellStyle name="Normal 11 13 2" xfId="17303"/>
    <cellStyle name="Normal 11 14" xfId="7570"/>
    <cellStyle name="Normal 11 14 2" xfId="17304"/>
    <cellStyle name="Normal 11 15" xfId="7571"/>
    <cellStyle name="Normal 11 15 2" xfId="17299"/>
    <cellStyle name="Normal 11 16" xfId="7572"/>
    <cellStyle name="Normal 11 17" xfId="9124"/>
    <cellStyle name="Normal 11 17 2" xfId="10331"/>
    <cellStyle name="Normal 11 17 2 2" xfId="13397"/>
    <cellStyle name="Normal 11 17 2 2 2" xfId="21120"/>
    <cellStyle name="Normal 11 17 2 3" xfId="20312"/>
    <cellStyle name="Normal 11 17 3" xfId="13396"/>
    <cellStyle name="Normal 11 17 3 2" xfId="21119"/>
    <cellStyle name="Normal 11 17 4" xfId="18137"/>
    <cellStyle name="Normal 11 17 4 2" xfId="24839"/>
    <cellStyle name="Normal 11 17 5" xfId="19517"/>
    <cellStyle name="Normal 11 18" xfId="16757"/>
    <cellStyle name="Normal 11 19" xfId="18493"/>
    <cellStyle name="Normal 11 19 2" xfId="25160"/>
    <cellStyle name="Normal 11 2" xfId="1165"/>
    <cellStyle name="Normal 11 2 2" xfId="16758"/>
    <cellStyle name="Normal 11 20" xfId="18691"/>
    <cellStyle name="Normal 11 20 2" xfId="25350"/>
    <cellStyle name="Normal 11 21" xfId="18885"/>
    <cellStyle name="Normal 11 21 2" xfId="25541"/>
    <cellStyle name="Normal 11 22" xfId="19136"/>
    <cellStyle name="Normal 11 3" xfId="2708"/>
    <cellStyle name="Normal 11 3 2" xfId="7573"/>
    <cellStyle name="Normal 11 3 3" xfId="8769"/>
    <cellStyle name="Normal 11 3 3 2" xfId="18039"/>
    <cellStyle name="Normal 11 3 4" xfId="9842"/>
    <cellStyle name="Normal 11 3 5" xfId="17305"/>
    <cellStyle name="Normal 11 4" xfId="2879"/>
    <cellStyle name="Normal 11 4 2" xfId="7574"/>
    <cellStyle name="Normal 11 4 3" xfId="8770"/>
    <cellStyle name="Normal 11 4 3 2" xfId="18040"/>
    <cellStyle name="Normal 11 4 4" xfId="9843"/>
    <cellStyle name="Normal 11 4 5" xfId="17306"/>
    <cellStyle name="Normal 11 4 6" xfId="6016"/>
    <cellStyle name="Normal 11 5" xfId="3553"/>
    <cellStyle name="Normal 11 5 2" xfId="3532"/>
    <cellStyle name="Normal 11 5 2 10" xfId="7575"/>
    <cellStyle name="Normal 11 5 2 2" xfId="9306"/>
    <cellStyle name="Normal 11 5 2 2 2" xfId="10492"/>
    <cellStyle name="Normal 11 5 2 2 2 2" xfId="13401"/>
    <cellStyle name="Normal 11 5 2 2 2 2 2" xfId="21124"/>
    <cellStyle name="Normal 11 5 2 2 2 3" xfId="20474"/>
    <cellStyle name="Normal 11 5 2 2 3" xfId="13400"/>
    <cellStyle name="Normal 11 5 2 2 3 2" xfId="21123"/>
    <cellStyle name="Normal 11 5 2 2 4" xfId="18299"/>
    <cellStyle name="Normal 11 5 2 2 4 2" xfId="25001"/>
    <cellStyle name="Normal 11 5 2 2 5" xfId="19679"/>
    <cellStyle name="Normal 11 5 2 3" xfId="10095"/>
    <cellStyle name="Normal 11 5 2 3 2" xfId="13402"/>
    <cellStyle name="Normal 11 5 2 3 2 2" xfId="21125"/>
    <cellStyle name="Normal 11 5 2 3 3" xfId="20069"/>
    <cellStyle name="Normal 11 5 2 4" xfId="13399"/>
    <cellStyle name="Normal 11 5 2 4 2" xfId="21122"/>
    <cellStyle name="Normal 11 5 2 5" xfId="17768"/>
    <cellStyle name="Normal 11 5 2 5 2" xfId="24595"/>
    <cellStyle name="Normal 11 5 2 6" xfId="18565"/>
    <cellStyle name="Normal 11 5 2 6 2" xfId="25233"/>
    <cellStyle name="Normal 11 5 2 7" xfId="18765"/>
    <cellStyle name="Normal 11 5 2 7 2" xfId="25424"/>
    <cellStyle name="Normal 11 5 2 8" xfId="18995"/>
    <cellStyle name="Normal 11 5 2 8 2" xfId="25637"/>
    <cellStyle name="Normal 11 5 2 9" xfId="19214"/>
    <cellStyle name="Normal 11 5 3" xfId="8771"/>
    <cellStyle name="Normal 11 5 3 2" xfId="18041"/>
    <cellStyle name="Normal 11 5 4" xfId="9844"/>
    <cellStyle name="Normal 11 5 4 2" xfId="13403"/>
    <cellStyle name="Normal 11 5 4 2 2" xfId="21126"/>
    <cellStyle name="Normal 11 5 4 3" xfId="17541"/>
    <cellStyle name="Normal 11 5 4 3 2" xfId="24450"/>
    <cellStyle name="Normal 11 5 4 4" xfId="19999"/>
    <cellStyle name="Normal 11 5 5" xfId="13398"/>
    <cellStyle name="Normal 11 5 5 2" xfId="21121"/>
    <cellStyle name="Normal 11 5 6" xfId="17307"/>
    <cellStyle name="Normal 11 5 7" xfId="6017"/>
    <cellStyle name="Normal 11 6" xfId="7576"/>
    <cellStyle name="Normal 11 6 2" xfId="17308"/>
    <cellStyle name="Normal 11 7" xfId="7577"/>
    <cellStyle name="Normal 11 7 2" xfId="17309"/>
    <cellStyle name="Normal 11 8" xfId="7578"/>
    <cellStyle name="Normal 11 8 2" xfId="17310"/>
    <cellStyle name="Normal 11 9" xfId="7579"/>
    <cellStyle name="Normal 11 9 2" xfId="17311"/>
    <cellStyle name="Normal 110" xfId="2635"/>
    <cellStyle name="Normal 110 2" xfId="3098"/>
    <cellStyle name="Normal 110 2 2" xfId="16759"/>
    <cellStyle name="Normal 110 3" xfId="6018"/>
    <cellStyle name="Normal 111" xfId="2638"/>
    <cellStyle name="Normal 111 2" xfId="16760"/>
    <cellStyle name="Normal 111 3" xfId="6019"/>
    <cellStyle name="Normal 112" xfId="2767"/>
    <cellStyle name="Normal 112 2" xfId="16761"/>
    <cellStyle name="Normal 112 3" xfId="6020"/>
    <cellStyle name="Normal 113" xfId="2768"/>
    <cellStyle name="Normal 113 2" xfId="16762"/>
    <cellStyle name="Normal 113 3" xfId="6021"/>
    <cellStyle name="Normal 114" xfId="2935"/>
    <cellStyle name="Normal 114 2" xfId="16763"/>
    <cellStyle name="Normal 114 3" xfId="6022"/>
    <cellStyle name="Normal 115" xfId="2933"/>
    <cellStyle name="Normal 115 2" xfId="16764"/>
    <cellStyle name="Normal 115 3" xfId="6023"/>
    <cellStyle name="Normal 116" xfId="2934"/>
    <cellStyle name="Normal 116 2" xfId="16765"/>
    <cellStyle name="Normal 116 3" xfId="6024"/>
    <cellStyle name="Normal 117" xfId="2923"/>
    <cellStyle name="Normal 117 2" xfId="16766"/>
    <cellStyle name="Normal 117 3" xfId="6025"/>
    <cellStyle name="Normal 118" xfId="2922"/>
    <cellStyle name="Normal 118 2" xfId="16767"/>
    <cellStyle name="Normal 118 3" xfId="6026"/>
    <cellStyle name="Normal 119" xfId="2921"/>
    <cellStyle name="Normal 119 2" xfId="16768"/>
    <cellStyle name="Normal 119 3" xfId="6027"/>
    <cellStyle name="Normal 12" xfId="493"/>
    <cellStyle name="Normal 12 10" xfId="7580"/>
    <cellStyle name="Normal 12 10 2" xfId="17312"/>
    <cellStyle name="Normal 12 11" xfId="7581"/>
    <cellStyle name="Normal 12 11 2" xfId="17313"/>
    <cellStyle name="Normal 12 12" xfId="7582"/>
    <cellStyle name="Normal 12 12 2" xfId="17314"/>
    <cellStyle name="Normal 12 13" xfId="7583"/>
    <cellStyle name="Normal 12 13 2" xfId="17315"/>
    <cellStyle name="Normal 12 14" xfId="7584"/>
    <cellStyle name="Normal 12 14 2" xfId="17316"/>
    <cellStyle name="Normal 12 15" xfId="7585"/>
    <cellStyle name="Normal 12 15 2" xfId="17769"/>
    <cellStyle name="Normal 12 16" xfId="9125"/>
    <cellStyle name="Normal 12 16 2" xfId="10332"/>
    <cellStyle name="Normal 12 16 2 2" xfId="13405"/>
    <cellStyle name="Normal 12 16 2 2 2" xfId="21128"/>
    <cellStyle name="Normal 12 16 2 3" xfId="20313"/>
    <cellStyle name="Normal 12 16 3" xfId="13404"/>
    <cellStyle name="Normal 12 16 3 2" xfId="21127"/>
    <cellStyle name="Normal 12 16 4" xfId="18138"/>
    <cellStyle name="Normal 12 16 4 2" xfId="24840"/>
    <cellStyle name="Normal 12 16 5" xfId="19518"/>
    <cellStyle name="Normal 12 17" xfId="12872"/>
    <cellStyle name="Normal 12 18" xfId="16769"/>
    <cellStyle name="Normal 12 19" xfId="18494"/>
    <cellStyle name="Normal 12 19 2" xfId="25161"/>
    <cellStyle name="Normal 12 2" xfId="494"/>
    <cellStyle name="Normal 12 2 2" xfId="6029"/>
    <cellStyle name="Normal 12 2 2 2" xfId="16770"/>
    <cellStyle name="Normal 12 2 3" xfId="7586"/>
    <cellStyle name="Normal 12 2 4" xfId="9845"/>
    <cellStyle name="Normal 12 2 5" xfId="6028"/>
    <cellStyle name="Normal 12 20" xfId="18692"/>
    <cellStyle name="Normal 12 20 2" xfId="25351"/>
    <cellStyle name="Normal 12 21" xfId="18886"/>
    <cellStyle name="Normal 12 21 2" xfId="25542"/>
    <cellStyle name="Normal 12 22" xfId="19137"/>
    <cellStyle name="Normal 12 3" xfId="2081"/>
    <cellStyle name="Normal 12 3 2" xfId="7587"/>
    <cellStyle name="Normal 12 3 3" xfId="8772"/>
    <cellStyle name="Normal 12 3 3 2" xfId="18042"/>
    <cellStyle name="Normal 12 3 4" xfId="9846"/>
    <cellStyle name="Normal 12 3 5" xfId="17317"/>
    <cellStyle name="Normal 12 3 6" xfId="6030"/>
    <cellStyle name="Normal 12 4" xfId="2709"/>
    <cellStyle name="Normal 12 4 2" xfId="7588"/>
    <cellStyle name="Normal 12 4 3" xfId="8773"/>
    <cellStyle name="Normal 12 4 3 2" xfId="18043"/>
    <cellStyle name="Normal 12 4 4" xfId="9847"/>
    <cellStyle name="Normal 12 4 5" xfId="17318"/>
    <cellStyle name="Normal 12 4 6" xfId="6031"/>
    <cellStyle name="Normal 12 5" xfId="2880"/>
    <cellStyle name="Normal 12 5 2" xfId="7589"/>
    <cellStyle name="Normal 12 5 3" xfId="8774"/>
    <cellStyle name="Normal 12 5 3 2" xfId="18044"/>
    <cellStyle name="Normal 12 5 4" xfId="9848"/>
    <cellStyle name="Normal 12 5 5" xfId="17319"/>
    <cellStyle name="Normal 12 5 6" xfId="6032"/>
    <cellStyle name="Normal 12 6" xfId="3533"/>
    <cellStyle name="Normal 12 6 2" xfId="8713"/>
    <cellStyle name="Normal 12 6 2 2" xfId="9307"/>
    <cellStyle name="Normal 12 6 2 2 2" xfId="10493"/>
    <cellStyle name="Normal 12 6 2 2 2 2" xfId="13409"/>
    <cellStyle name="Normal 12 6 2 2 2 2 2" xfId="21132"/>
    <cellStyle name="Normal 12 6 2 2 2 3" xfId="20475"/>
    <cellStyle name="Normal 12 6 2 2 3" xfId="13408"/>
    <cellStyle name="Normal 12 6 2 2 3 2" xfId="21131"/>
    <cellStyle name="Normal 12 6 2 2 4" xfId="18300"/>
    <cellStyle name="Normal 12 6 2 2 4 2" xfId="25002"/>
    <cellStyle name="Normal 12 6 2 2 5" xfId="19680"/>
    <cellStyle name="Normal 12 6 2 3" xfId="10299"/>
    <cellStyle name="Normal 12 6 2 3 2" xfId="13410"/>
    <cellStyle name="Normal 12 6 2 3 2 2" xfId="21133"/>
    <cellStyle name="Normal 12 6 2 3 3" xfId="20280"/>
    <cellStyle name="Normal 12 6 2 4" xfId="13407"/>
    <cellStyle name="Normal 12 6 2 4 2" xfId="21130"/>
    <cellStyle name="Normal 12 6 2 5" xfId="18024"/>
    <cellStyle name="Normal 12 6 2 5 2" xfId="24807"/>
    <cellStyle name="Normal 12 6 2 6" xfId="18566"/>
    <cellStyle name="Normal 12 6 2 6 2" xfId="25234"/>
    <cellStyle name="Normal 12 6 2 7" xfId="18766"/>
    <cellStyle name="Normal 12 6 2 7 2" xfId="25425"/>
    <cellStyle name="Normal 12 6 2 8" xfId="18996"/>
    <cellStyle name="Normal 12 6 2 8 2" xfId="25638"/>
    <cellStyle name="Normal 12 6 2 9" xfId="19215"/>
    <cellStyle name="Normal 12 6 3" xfId="8775"/>
    <cellStyle name="Normal 12 6 3 2" xfId="18045"/>
    <cellStyle name="Normal 12 6 4" xfId="9849"/>
    <cellStyle name="Normal 12 6 4 2" xfId="13411"/>
    <cellStyle name="Normal 12 6 4 2 2" xfId="21134"/>
    <cellStyle name="Normal 12 6 4 3" xfId="17542"/>
    <cellStyle name="Normal 12 6 4 3 2" xfId="24451"/>
    <cellStyle name="Normal 12 6 4 4" xfId="20000"/>
    <cellStyle name="Normal 12 6 5" xfId="13406"/>
    <cellStyle name="Normal 12 6 5 2" xfId="21129"/>
    <cellStyle name="Normal 12 6 6" xfId="17320"/>
    <cellStyle name="Normal 12 6 7" xfId="6033"/>
    <cellStyle name="Normal 12 7" xfId="7590"/>
    <cellStyle name="Normal 12 7 2" xfId="17321"/>
    <cellStyle name="Normal 12 8" xfId="7591"/>
    <cellStyle name="Normal 12 8 2" xfId="17322"/>
    <cellStyle name="Normal 12 9" xfId="7592"/>
    <cellStyle name="Normal 12 9 2" xfId="17323"/>
    <cellStyle name="Normal 120" xfId="2919"/>
    <cellStyle name="Normal 120 2" xfId="8474"/>
    <cellStyle name="Normal 120 2 2" xfId="9308"/>
    <cellStyle name="Normal 120 2 2 2" xfId="10494"/>
    <cellStyle name="Normal 120 2 2 2 2" xfId="13415"/>
    <cellStyle name="Normal 120 2 2 2 2 2" xfId="21138"/>
    <cellStyle name="Normal 120 2 2 2 3" xfId="20476"/>
    <cellStyle name="Normal 120 2 2 3" xfId="13414"/>
    <cellStyle name="Normal 120 2 2 3 2" xfId="21137"/>
    <cellStyle name="Normal 120 2 2 4" xfId="18301"/>
    <cellStyle name="Normal 120 2 2 4 2" xfId="25003"/>
    <cellStyle name="Normal 120 2 2 5" xfId="19681"/>
    <cellStyle name="Normal 120 2 3" xfId="10193"/>
    <cellStyle name="Normal 120 2 3 2" xfId="13416"/>
    <cellStyle name="Normal 120 2 3 2 2" xfId="21139"/>
    <cellStyle name="Normal 120 2 3 3" xfId="20168"/>
    <cellStyle name="Normal 120 2 4" xfId="13413"/>
    <cellStyle name="Normal 120 2 4 2" xfId="21136"/>
    <cellStyle name="Normal 120 2 5" xfId="17890"/>
    <cellStyle name="Normal 120 2 5 2" xfId="24694"/>
    <cellStyle name="Normal 120 2 6" xfId="18567"/>
    <cellStyle name="Normal 120 2 6 2" xfId="25235"/>
    <cellStyle name="Normal 120 2 7" xfId="18767"/>
    <cellStyle name="Normal 120 2 7 2" xfId="25426"/>
    <cellStyle name="Normal 120 2 8" xfId="18997"/>
    <cellStyle name="Normal 120 2 8 2" xfId="25639"/>
    <cellStyle name="Normal 120 2 9" xfId="19216"/>
    <cellStyle name="Normal 120 3" xfId="8776"/>
    <cellStyle name="Normal 120 3 2" xfId="18046"/>
    <cellStyle name="Normal 120 4" xfId="9603"/>
    <cellStyle name="Normal 120 4 2" xfId="13417"/>
    <cellStyle name="Normal 120 4 2 2" xfId="21140"/>
    <cellStyle name="Normal 120 4 3" xfId="17543"/>
    <cellStyle name="Normal 120 4 3 2" xfId="24452"/>
    <cellStyle name="Normal 120 4 4" xfId="19884"/>
    <cellStyle name="Normal 120 5" xfId="13412"/>
    <cellStyle name="Normal 120 5 2" xfId="21135"/>
    <cellStyle name="Normal 120 6" xfId="16771"/>
    <cellStyle name="Normal 120 6 2" xfId="24318"/>
    <cellStyle name="Normal 120 7" xfId="17324"/>
    <cellStyle name="Normal 120 8" xfId="6034"/>
    <cellStyle name="Normal 121" xfId="2917"/>
    <cellStyle name="Normal 121 2" xfId="8475"/>
    <cellStyle name="Normal 121 2 2" xfId="9309"/>
    <cellStyle name="Normal 121 2 2 2" xfId="10495"/>
    <cellStyle name="Normal 121 2 2 2 2" xfId="13421"/>
    <cellStyle name="Normal 121 2 2 2 2 2" xfId="21144"/>
    <cellStyle name="Normal 121 2 2 2 3" xfId="20477"/>
    <cellStyle name="Normal 121 2 2 3" xfId="13420"/>
    <cellStyle name="Normal 121 2 2 3 2" xfId="21143"/>
    <cellStyle name="Normal 121 2 2 4" xfId="18302"/>
    <cellStyle name="Normal 121 2 2 4 2" xfId="25004"/>
    <cellStyle name="Normal 121 2 2 5" xfId="19682"/>
    <cellStyle name="Normal 121 2 3" xfId="10194"/>
    <cellStyle name="Normal 121 2 3 2" xfId="13422"/>
    <cellStyle name="Normal 121 2 3 2 2" xfId="21145"/>
    <cellStyle name="Normal 121 2 3 3" xfId="20169"/>
    <cellStyle name="Normal 121 2 4" xfId="13419"/>
    <cellStyle name="Normal 121 2 4 2" xfId="21142"/>
    <cellStyle name="Normal 121 2 5" xfId="17891"/>
    <cellStyle name="Normal 121 2 5 2" xfId="24695"/>
    <cellStyle name="Normal 121 2 6" xfId="18568"/>
    <cellStyle name="Normal 121 2 6 2" xfId="25236"/>
    <cellStyle name="Normal 121 2 7" xfId="18768"/>
    <cellStyle name="Normal 121 2 7 2" xfId="25427"/>
    <cellStyle name="Normal 121 2 8" xfId="18998"/>
    <cellStyle name="Normal 121 2 8 2" xfId="25640"/>
    <cellStyle name="Normal 121 2 9" xfId="19217"/>
    <cellStyle name="Normal 121 3" xfId="8777"/>
    <cellStyle name="Normal 121 3 2" xfId="18047"/>
    <cellStyle name="Normal 121 4" xfId="9604"/>
    <cellStyle name="Normal 121 4 2" xfId="13423"/>
    <cellStyle name="Normal 121 4 2 2" xfId="21146"/>
    <cellStyle name="Normal 121 4 3" xfId="17544"/>
    <cellStyle name="Normal 121 4 3 2" xfId="24453"/>
    <cellStyle name="Normal 121 4 4" xfId="19885"/>
    <cellStyle name="Normal 121 5" xfId="13418"/>
    <cellStyle name="Normal 121 5 2" xfId="21141"/>
    <cellStyle name="Normal 121 6" xfId="16772"/>
    <cellStyle name="Normal 121 6 2" xfId="24319"/>
    <cellStyle name="Normal 121 7" xfId="17325"/>
    <cellStyle name="Normal 121 8" xfId="6035"/>
    <cellStyle name="Normal 122" xfId="2902"/>
    <cellStyle name="Normal 122 2" xfId="7593"/>
    <cellStyle name="Normal 122 3" xfId="8778"/>
    <cellStyle name="Normal 122 3 2" xfId="18048"/>
    <cellStyle name="Normal 122 4" xfId="9850"/>
    <cellStyle name="Normal 122 5" xfId="17326"/>
    <cellStyle name="Normal 122 6" xfId="6036"/>
    <cellStyle name="Normal 123" xfId="2884"/>
    <cellStyle name="Normal 123 2" xfId="7594"/>
    <cellStyle name="Normal 123 3" xfId="8779"/>
    <cellStyle name="Normal 123 3 2" xfId="18049"/>
    <cellStyle name="Normal 123 4" xfId="9851"/>
    <cellStyle name="Normal 123 5" xfId="17327"/>
    <cellStyle name="Normal 123 6" xfId="6037"/>
    <cellStyle name="Normal 124" xfId="2872"/>
    <cellStyle name="Normal 124 2" xfId="6039"/>
    <cellStyle name="Normal 124 2 10" xfId="19343"/>
    <cellStyle name="Normal 124 2 11" xfId="19218"/>
    <cellStyle name="Normal 124 2 2" xfId="9043"/>
    <cellStyle name="Normal 124 2 2 2" xfId="10311"/>
    <cellStyle name="Normal 124 2 2 2 2" xfId="13427"/>
    <cellStyle name="Normal 124 2 2 2 2 2" xfId="21150"/>
    <cellStyle name="Normal 124 2 2 2 3" xfId="20292"/>
    <cellStyle name="Normal 124 2 2 3" xfId="13426"/>
    <cellStyle name="Normal 124 2 2 3 2" xfId="21149"/>
    <cellStyle name="Normal 124 2 2 4" xfId="18112"/>
    <cellStyle name="Normal 124 2 2 4 2" xfId="24819"/>
    <cellStyle name="Normal 124 2 2 5" xfId="19497"/>
    <cellStyle name="Normal 124 2 3" xfId="9310"/>
    <cellStyle name="Normal 124 2 3 2" xfId="10496"/>
    <cellStyle name="Normal 124 2 3 2 2" xfId="13429"/>
    <cellStyle name="Normal 124 2 3 2 2 2" xfId="21152"/>
    <cellStyle name="Normal 124 2 3 2 3" xfId="20478"/>
    <cellStyle name="Normal 124 2 3 3" xfId="13428"/>
    <cellStyle name="Normal 124 2 3 3 2" xfId="21151"/>
    <cellStyle name="Normal 124 2 3 4" xfId="18303"/>
    <cellStyle name="Normal 124 2 3 4 2" xfId="25005"/>
    <cellStyle name="Normal 124 2 3 5" xfId="19683"/>
    <cellStyle name="Normal 124 2 4" xfId="9853"/>
    <cellStyle name="Normal 124 2 4 2" xfId="13430"/>
    <cellStyle name="Normal 124 2 4 2 2" xfId="21153"/>
    <cellStyle name="Normal 124 2 5" xfId="13425"/>
    <cellStyle name="Normal 124 2 5 2" xfId="21148"/>
    <cellStyle name="Normal 124 2 6" xfId="18460"/>
    <cellStyle name="Normal 124 2 6 2" xfId="25152"/>
    <cellStyle name="Normal 124 2 7" xfId="18569"/>
    <cellStyle name="Normal 124 2 7 2" xfId="25237"/>
    <cellStyle name="Normal 124 2 8" xfId="18769"/>
    <cellStyle name="Normal 124 2 8 2" xfId="25428"/>
    <cellStyle name="Normal 124 2 9" xfId="18999"/>
    <cellStyle name="Normal 124 2 9 2" xfId="25641"/>
    <cellStyle name="Normal 124 3" xfId="8717"/>
    <cellStyle name="Normal 124 3 2" xfId="18028"/>
    <cellStyle name="Normal 124 4" xfId="9852"/>
    <cellStyle name="Normal 124 4 2" xfId="13431"/>
    <cellStyle name="Normal 124 4 2 2" xfId="21154"/>
    <cellStyle name="Normal 124 4 3" xfId="17545"/>
    <cellStyle name="Normal 124 4 3 2" xfId="24454"/>
    <cellStyle name="Normal 124 4 4" xfId="20001"/>
    <cellStyle name="Normal 124 5" xfId="13424"/>
    <cellStyle name="Normal 124 5 2" xfId="21147"/>
    <cellStyle name="Normal 124 6" xfId="6038"/>
    <cellStyle name="Normal 125" xfId="2770"/>
    <cellStyle name="Normal 125 2" xfId="8720"/>
    <cellStyle name="Normal 125 2 2" xfId="9311"/>
    <cellStyle name="Normal 125 2 2 2" xfId="10497"/>
    <cellStyle name="Normal 125 2 2 2 2" xfId="13435"/>
    <cellStyle name="Normal 125 2 2 2 2 2" xfId="21158"/>
    <cellStyle name="Normal 125 2 2 2 3" xfId="20479"/>
    <cellStyle name="Normal 125 2 2 3" xfId="13434"/>
    <cellStyle name="Normal 125 2 2 3 2" xfId="21157"/>
    <cellStyle name="Normal 125 2 2 4" xfId="18304"/>
    <cellStyle name="Normal 125 2 2 4 2" xfId="25006"/>
    <cellStyle name="Normal 125 2 2 5" xfId="19684"/>
    <cellStyle name="Normal 125 2 3" xfId="10303"/>
    <cellStyle name="Normal 125 2 3 2" xfId="13436"/>
    <cellStyle name="Normal 125 2 3 2 2" xfId="21159"/>
    <cellStyle name="Normal 125 2 3 3" xfId="20284"/>
    <cellStyle name="Normal 125 2 4" xfId="13433"/>
    <cellStyle name="Normal 125 2 4 2" xfId="21156"/>
    <cellStyle name="Normal 125 2 5" xfId="18029"/>
    <cellStyle name="Normal 125 2 5 2" xfId="24811"/>
    <cellStyle name="Normal 125 2 6" xfId="18570"/>
    <cellStyle name="Normal 125 2 6 2" xfId="25238"/>
    <cellStyle name="Normal 125 2 7" xfId="18770"/>
    <cellStyle name="Normal 125 2 7 2" xfId="25429"/>
    <cellStyle name="Normal 125 2 8" xfId="19000"/>
    <cellStyle name="Normal 125 2 8 2" xfId="25642"/>
    <cellStyle name="Normal 125 2 9" xfId="19219"/>
    <cellStyle name="Normal 125 3" xfId="8780"/>
    <cellStyle name="Normal 125 3 2" xfId="18050"/>
    <cellStyle name="Normal 125 4" xfId="9854"/>
    <cellStyle name="Normal 125 4 2" xfId="13437"/>
    <cellStyle name="Normal 125 4 2 2" xfId="21160"/>
    <cellStyle name="Normal 125 4 3" xfId="17546"/>
    <cellStyle name="Normal 125 4 3 2" xfId="24455"/>
    <cellStyle name="Normal 125 4 4" xfId="20002"/>
    <cellStyle name="Normal 125 5" xfId="13432"/>
    <cellStyle name="Normal 125 5 2" xfId="21155"/>
    <cellStyle name="Normal 125 6" xfId="16773"/>
    <cellStyle name="Normal 125 6 2" xfId="24320"/>
    <cellStyle name="Normal 125 7" xfId="17328"/>
    <cellStyle name="Normal 125 8" xfId="6040"/>
    <cellStyle name="Normal 126" xfId="2857"/>
    <cellStyle name="Normal 126 2" xfId="7595"/>
    <cellStyle name="Normal 126 2 2" xfId="9312"/>
    <cellStyle name="Normal 126 2 2 2" xfId="10498"/>
    <cellStyle name="Normal 126 2 2 2 2" xfId="13441"/>
    <cellStyle name="Normal 126 2 2 2 2 2" xfId="21164"/>
    <cellStyle name="Normal 126 2 2 2 3" xfId="20480"/>
    <cellStyle name="Normal 126 2 2 3" xfId="13440"/>
    <cellStyle name="Normal 126 2 2 3 2" xfId="21163"/>
    <cellStyle name="Normal 126 2 2 4" xfId="18305"/>
    <cellStyle name="Normal 126 2 2 4 2" xfId="25007"/>
    <cellStyle name="Normal 126 2 2 5" xfId="19685"/>
    <cellStyle name="Normal 126 2 3" xfId="10096"/>
    <cellStyle name="Normal 126 2 3 2" xfId="13442"/>
    <cellStyle name="Normal 126 2 3 2 2" xfId="21165"/>
    <cellStyle name="Normal 126 2 3 3" xfId="20070"/>
    <cellStyle name="Normal 126 2 4" xfId="13439"/>
    <cellStyle name="Normal 126 2 4 2" xfId="21162"/>
    <cellStyle name="Normal 126 2 5" xfId="17770"/>
    <cellStyle name="Normal 126 2 5 2" xfId="24596"/>
    <cellStyle name="Normal 126 2 6" xfId="18571"/>
    <cellStyle name="Normal 126 2 6 2" xfId="25239"/>
    <cellStyle name="Normal 126 2 7" xfId="18771"/>
    <cellStyle name="Normal 126 2 7 2" xfId="25430"/>
    <cellStyle name="Normal 126 2 8" xfId="19001"/>
    <cellStyle name="Normal 126 2 8 2" xfId="25643"/>
    <cellStyle name="Normal 126 2 9" xfId="19220"/>
    <cellStyle name="Normal 126 3" xfId="8781"/>
    <cellStyle name="Normal 126 3 2" xfId="18051"/>
    <cellStyle name="Normal 126 4" xfId="9855"/>
    <cellStyle name="Normal 126 4 2" xfId="13443"/>
    <cellStyle name="Normal 126 4 2 2" xfId="21166"/>
    <cellStyle name="Normal 126 4 3" xfId="17547"/>
    <cellStyle name="Normal 126 4 3 2" xfId="24456"/>
    <cellStyle name="Normal 126 4 4" xfId="20003"/>
    <cellStyle name="Normal 126 5" xfId="13438"/>
    <cellStyle name="Normal 126 5 2" xfId="21161"/>
    <cellStyle name="Normal 126 6" xfId="16570"/>
    <cellStyle name="Normal 126 6 2" xfId="24293"/>
    <cellStyle name="Normal 126 7" xfId="16774"/>
    <cellStyle name="Normal 126 7 2" xfId="24321"/>
    <cellStyle name="Normal 126 8" xfId="17329"/>
    <cellStyle name="Normal 126 9" xfId="6041"/>
    <cellStyle name="Normal 127" xfId="6282"/>
    <cellStyle name="Normal 127 2" xfId="7596"/>
    <cellStyle name="Normal 127 2 2" xfId="9313"/>
    <cellStyle name="Normal 127 2 2 2" xfId="10499"/>
    <cellStyle name="Normal 127 2 2 2 2" xfId="13447"/>
    <cellStyle name="Normal 127 2 2 2 2 2" xfId="21170"/>
    <cellStyle name="Normal 127 2 2 2 3" xfId="20481"/>
    <cellStyle name="Normal 127 2 2 3" xfId="13446"/>
    <cellStyle name="Normal 127 2 2 3 2" xfId="21169"/>
    <cellStyle name="Normal 127 2 2 4" xfId="18306"/>
    <cellStyle name="Normal 127 2 2 4 2" xfId="25008"/>
    <cellStyle name="Normal 127 2 2 5" xfId="19686"/>
    <cellStyle name="Normal 127 2 3" xfId="10097"/>
    <cellStyle name="Normal 127 2 3 2" xfId="13448"/>
    <cellStyle name="Normal 127 2 3 2 2" xfId="21171"/>
    <cellStyle name="Normal 127 2 3 3" xfId="20071"/>
    <cellStyle name="Normal 127 2 4" xfId="13445"/>
    <cellStyle name="Normal 127 2 4 2" xfId="21168"/>
    <cellStyle name="Normal 127 2 5" xfId="17771"/>
    <cellStyle name="Normal 127 2 5 2" xfId="24597"/>
    <cellStyle name="Normal 127 2 6" xfId="18572"/>
    <cellStyle name="Normal 127 2 6 2" xfId="25240"/>
    <cellStyle name="Normal 127 2 7" xfId="18772"/>
    <cellStyle name="Normal 127 2 7 2" xfId="25431"/>
    <cellStyle name="Normal 127 2 8" xfId="19002"/>
    <cellStyle name="Normal 127 2 8 2" xfId="25644"/>
    <cellStyle name="Normal 127 2 9" xfId="19221"/>
    <cellStyle name="Normal 127 3" xfId="8782"/>
    <cellStyle name="Normal 127 3 2" xfId="18052"/>
    <cellStyle name="Normal 127 4" xfId="9856"/>
    <cellStyle name="Normal 127 4 2" xfId="13449"/>
    <cellStyle name="Normal 127 4 2 2" xfId="21172"/>
    <cellStyle name="Normal 127 4 3" xfId="17548"/>
    <cellStyle name="Normal 127 4 3 2" xfId="24457"/>
    <cellStyle name="Normal 127 4 4" xfId="20004"/>
    <cellStyle name="Normal 127 5" xfId="13444"/>
    <cellStyle name="Normal 127 5 2" xfId="21167"/>
    <cellStyle name="Normal 127 6" xfId="17098"/>
    <cellStyle name="Normal 127 6 2" xfId="24391"/>
    <cellStyle name="Normal 127 7" xfId="17330"/>
    <cellStyle name="Normal 128" xfId="6042"/>
    <cellStyle name="Normal 128 2" xfId="7597"/>
    <cellStyle name="Normal 128 2 2" xfId="9314"/>
    <cellStyle name="Normal 128 2 2 2" xfId="10500"/>
    <cellStyle name="Normal 128 2 2 2 2" xfId="13453"/>
    <cellStyle name="Normal 128 2 2 2 2 2" xfId="21176"/>
    <cellStyle name="Normal 128 2 2 2 3" xfId="20482"/>
    <cellStyle name="Normal 128 2 2 3" xfId="13452"/>
    <cellStyle name="Normal 128 2 2 3 2" xfId="21175"/>
    <cellStyle name="Normal 128 2 2 4" xfId="18307"/>
    <cellStyle name="Normal 128 2 2 4 2" xfId="25009"/>
    <cellStyle name="Normal 128 2 2 5" xfId="19687"/>
    <cellStyle name="Normal 128 2 3" xfId="10098"/>
    <cellStyle name="Normal 128 2 3 2" xfId="13454"/>
    <cellStyle name="Normal 128 2 3 2 2" xfId="21177"/>
    <cellStyle name="Normal 128 2 3 3" xfId="20072"/>
    <cellStyle name="Normal 128 2 4" xfId="13451"/>
    <cellStyle name="Normal 128 2 4 2" xfId="21174"/>
    <cellStyle name="Normal 128 2 5" xfId="17772"/>
    <cellStyle name="Normal 128 2 5 2" xfId="24598"/>
    <cellStyle name="Normal 128 2 6" xfId="18573"/>
    <cellStyle name="Normal 128 2 6 2" xfId="25241"/>
    <cellStyle name="Normal 128 2 7" xfId="18773"/>
    <cellStyle name="Normal 128 2 7 2" xfId="25432"/>
    <cellStyle name="Normal 128 2 8" xfId="19003"/>
    <cellStyle name="Normal 128 2 8 2" xfId="25645"/>
    <cellStyle name="Normal 128 2 9" xfId="19222"/>
    <cellStyle name="Normal 128 3" xfId="8783"/>
    <cellStyle name="Normal 128 3 2" xfId="18053"/>
    <cellStyle name="Normal 128 4" xfId="9857"/>
    <cellStyle name="Normal 128 4 2" xfId="13455"/>
    <cellStyle name="Normal 128 4 2 2" xfId="21178"/>
    <cellStyle name="Normal 128 4 3" xfId="17549"/>
    <cellStyle name="Normal 128 4 3 2" xfId="24458"/>
    <cellStyle name="Normal 128 4 4" xfId="20005"/>
    <cellStyle name="Normal 128 5" xfId="13450"/>
    <cellStyle name="Normal 128 5 2" xfId="21173"/>
    <cellStyle name="Normal 128 6" xfId="17099"/>
    <cellStyle name="Normal 128 6 2" xfId="24392"/>
    <cellStyle name="Normal 128 7" xfId="17331"/>
    <cellStyle name="Normal 129" xfId="6043"/>
    <cellStyle name="Normal 129 2" xfId="7598"/>
    <cellStyle name="Normal 129 2 2" xfId="9315"/>
    <cellStyle name="Normal 129 2 2 2" xfId="10501"/>
    <cellStyle name="Normal 129 2 2 2 2" xfId="13459"/>
    <cellStyle name="Normal 129 2 2 2 2 2" xfId="21182"/>
    <cellStyle name="Normal 129 2 2 2 3" xfId="20483"/>
    <cellStyle name="Normal 129 2 2 3" xfId="13458"/>
    <cellStyle name="Normal 129 2 2 3 2" xfId="21181"/>
    <cellStyle name="Normal 129 2 2 4" xfId="18308"/>
    <cellStyle name="Normal 129 2 2 4 2" xfId="25010"/>
    <cellStyle name="Normal 129 2 2 5" xfId="19688"/>
    <cellStyle name="Normal 129 2 3" xfId="10099"/>
    <cellStyle name="Normal 129 2 3 2" xfId="13460"/>
    <cellStyle name="Normal 129 2 3 2 2" xfId="21183"/>
    <cellStyle name="Normal 129 2 3 3" xfId="20073"/>
    <cellStyle name="Normal 129 2 4" xfId="13457"/>
    <cellStyle name="Normal 129 2 4 2" xfId="21180"/>
    <cellStyle name="Normal 129 2 5" xfId="17773"/>
    <cellStyle name="Normal 129 2 5 2" xfId="24599"/>
    <cellStyle name="Normal 129 2 6" xfId="18574"/>
    <cellStyle name="Normal 129 2 6 2" xfId="25242"/>
    <cellStyle name="Normal 129 2 7" xfId="18774"/>
    <cellStyle name="Normal 129 2 7 2" xfId="25433"/>
    <cellStyle name="Normal 129 2 8" xfId="19004"/>
    <cellStyle name="Normal 129 2 8 2" xfId="25646"/>
    <cellStyle name="Normal 129 2 9" xfId="19223"/>
    <cellStyle name="Normal 129 3" xfId="8784"/>
    <cellStyle name="Normal 129 3 2" xfId="18054"/>
    <cellStyle name="Normal 129 4" xfId="9858"/>
    <cellStyle name="Normal 129 4 2" xfId="13461"/>
    <cellStyle name="Normal 129 4 2 2" xfId="21184"/>
    <cellStyle name="Normal 129 4 3" xfId="17550"/>
    <cellStyle name="Normal 129 4 3 2" xfId="24459"/>
    <cellStyle name="Normal 129 4 4" xfId="20006"/>
    <cellStyle name="Normal 129 5" xfId="13456"/>
    <cellStyle name="Normal 129 5 2" xfId="21179"/>
    <cellStyle name="Normal 129 6" xfId="17100"/>
    <cellStyle name="Normal 129 6 2" xfId="24393"/>
    <cellStyle name="Normal 129 7" xfId="17332"/>
    <cellStyle name="Normal 13" xfId="495"/>
    <cellStyle name="Normal 13 10" xfId="7599"/>
    <cellStyle name="Normal 13 10 2" xfId="17333"/>
    <cellStyle name="Normal 13 11" xfId="7600"/>
    <cellStyle name="Normal 13 11 2" xfId="17334"/>
    <cellStyle name="Normal 13 12" xfId="7601"/>
    <cellStyle name="Normal 13 12 2" xfId="17335"/>
    <cellStyle name="Normal 13 13" xfId="7602"/>
    <cellStyle name="Normal 13 13 2" xfId="17336"/>
    <cellStyle name="Normal 13 14" xfId="7603"/>
    <cellStyle name="Normal 13 14 2" xfId="17337"/>
    <cellStyle name="Normal 13 15" xfId="7604"/>
    <cellStyle name="Normal 13 15 2" xfId="17774"/>
    <cellStyle name="Normal 13 16" xfId="7605"/>
    <cellStyle name="Normal 13 17" xfId="9126"/>
    <cellStyle name="Normal 13 17 2" xfId="10333"/>
    <cellStyle name="Normal 13 17 2 2" xfId="13463"/>
    <cellStyle name="Normal 13 17 2 2 2" xfId="21186"/>
    <cellStyle name="Normal 13 17 2 3" xfId="20314"/>
    <cellStyle name="Normal 13 17 3" xfId="13462"/>
    <cellStyle name="Normal 13 17 3 2" xfId="21185"/>
    <cellStyle name="Normal 13 17 4" xfId="18139"/>
    <cellStyle name="Normal 13 17 4 2" xfId="24841"/>
    <cellStyle name="Normal 13 17 5" xfId="19519"/>
    <cellStyle name="Normal 13 18" xfId="9859"/>
    <cellStyle name="Normal 13 19" xfId="12873"/>
    <cellStyle name="Normal 13 2" xfId="496"/>
    <cellStyle name="Normal 13 2 2" xfId="2881"/>
    <cellStyle name="Normal 13 20" xfId="18495"/>
    <cellStyle name="Normal 13 20 2" xfId="25162"/>
    <cellStyle name="Normal 13 21" xfId="18693"/>
    <cellStyle name="Normal 13 21 2" xfId="25352"/>
    <cellStyle name="Normal 13 22" xfId="18887"/>
    <cellStyle name="Normal 13 22 2" xfId="25543"/>
    <cellStyle name="Normal 13 23" xfId="19138"/>
    <cellStyle name="Normal 13 24" xfId="6044"/>
    <cellStyle name="Normal 13 3" xfId="2082"/>
    <cellStyle name="Normal 13 3 2" xfId="7606"/>
    <cellStyle name="Normal 13 3 2 2" xfId="9316"/>
    <cellStyle name="Normal 13 3 2 2 2" xfId="10502"/>
    <cellStyle name="Normal 13 3 2 2 2 2" xfId="13467"/>
    <cellStyle name="Normal 13 3 2 2 2 2 2" xfId="21190"/>
    <cellStyle name="Normal 13 3 2 2 2 3" xfId="20484"/>
    <cellStyle name="Normal 13 3 2 2 3" xfId="13466"/>
    <cellStyle name="Normal 13 3 2 2 3 2" xfId="21189"/>
    <cellStyle name="Normal 13 3 2 2 4" xfId="18309"/>
    <cellStyle name="Normal 13 3 2 2 4 2" xfId="25011"/>
    <cellStyle name="Normal 13 3 2 2 5" xfId="19689"/>
    <cellStyle name="Normal 13 3 2 3" xfId="10100"/>
    <cellStyle name="Normal 13 3 2 3 2" xfId="13468"/>
    <cellStyle name="Normal 13 3 2 3 2 2" xfId="21191"/>
    <cellStyle name="Normal 13 3 2 3 3" xfId="20074"/>
    <cellStyle name="Normal 13 3 2 4" xfId="13465"/>
    <cellStyle name="Normal 13 3 2 4 2" xfId="21188"/>
    <cellStyle name="Normal 13 3 2 5" xfId="17775"/>
    <cellStyle name="Normal 13 3 2 5 2" xfId="24600"/>
    <cellStyle name="Normal 13 3 2 6" xfId="18575"/>
    <cellStyle name="Normal 13 3 2 6 2" xfId="25243"/>
    <cellStyle name="Normal 13 3 2 7" xfId="18775"/>
    <cellStyle name="Normal 13 3 2 7 2" xfId="25434"/>
    <cellStyle name="Normal 13 3 2 8" xfId="19005"/>
    <cellStyle name="Normal 13 3 2 8 2" xfId="25647"/>
    <cellStyle name="Normal 13 3 2 9" xfId="19224"/>
    <cellStyle name="Normal 13 3 3" xfId="8785"/>
    <cellStyle name="Normal 13 3 3 2" xfId="18055"/>
    <cellStyle name="Normal 13 3 4" xfId="9860"/>
    <cellStyle name="Normal 13 3 4 2" xfId="13469"/>
    <cellStyle name="Normal 13 3 4 2 2" xfId="21192"/>
    <cellStyle name="Normal 13 3 4 3" xfId="17551"/>
    <cellStyle name="Normal 13 3 4 3 2" xfId="24460"/>
    <cellStyle name="Normal 13 3 4 4" xfId="20007"/>
    <cellStyle name="Normal 13 3 5" xfId="13464"/>
    <cellStyle name="Normal 13 3 5 2" xfId="21187"/>
    <cellStyle name="Normal 13 3 6" xfId="17338"/>
    <cellStyle name="Normal 13 3 7" xfId="6045"/>
    <cellStyle name="Normal 13 4" xfId="7607"/>
    <cellStyle name="Normal 13 4 2" xfId="17339"/>
    <cellStyle name="Normal 13 5" xfId="7608"/>
    <cellStyle name="Normal 13 5 2" xfId="17340"/>
    <cellStyle name="Normal 13 6" xfId="7609"/>
    <cellStyle name="Normal 13 6 2" xfId="17341"/>
    <cellStyle name="Normal 13 7" xfId="7610"/>
    <cellStyle name="Normal 13 7 2" xfId="17342"/>
    <cellStyle name="Normal 13 8" xfId="7611"/>
    <cellStyle name="Normal 13 8 2" xfId="17343"/>
    <cellStyle name="Normal 13 9" xfId="7612"/>
    <cellStyle name="Normal 13 9 2" xfId="17344"/>
    <cellStyle name="Normal 130" xfId="6046"/>
    <cellStyle name="Normal 130 2" xfId="7613"/>
    <cellStyle name="Normal 130 2 2" xfId="9317"/>
    <cellStyle name="Normal 130 2 2 2" xfId="10503"/>
    <cellStyle name="Normal 130 2 2 2 2" xfId="13473"/>
    <cellStyle name="Normal 130 2 2 2 2 2" xfId="21196"/>
    <cellStyle name="Normal 130 2 2 2 3" xfId="20485"/>
    <cellStyle name="Normal 130 2 2 3" xfId="13472"/>
    <cellStyle name="Normal 130 2 2 3 2" xfId="21195"/>
    <cellStyle name="Normal 130 2 2 4" xfId="18310"/>
    <cellStyle name="Normal 130 2 2 4 2" xfId="25012"/>
    <cellStyle name="Normal 130 2 2 5" xfId="19690"/>
    <cellStyle name="Normal 130 2 3" xfId="10101"/>
    <cellStyle name="Normal 130 2 3 2" xfId="13474"/>
    <cellStyle name="Normal 130 2 3 2 2" xfId="21197"/>
    <cellStyle name="Normal 130 2 3 3" xfId="20075"/>
    <cellStyle name="Normal 130 2 4" xfId="13471"/>
    <cellStyle name="Normal 130 2 4 2" xfId="21194"/>
    <cellStyle name="Normal 130 2 5" xfId="17776"/>
    <cellStyle name="Normal 130 2 5 2" xfId="24601"/>
    <cellStyle name="Normal 130 2 6" xfId="18576"/>
    <cellStyle name="Normal 130 2 6 2" xfId="25244"/>
    <cellStyle name="Normal 130 2 7" xfId="18776"/>
    <cellStyle name="Normal 130 2 7 2" xfId="25435"/>
    <cellStyle name="Normal 130 2 8" xfId="19006"/>
    <cellStyle name="Normal 130 2 8 2" xfId="25648"/>
    <cellStyle name="Normal 130 2 9" xfId="19225"/>
    <cellStyle name="Normal 130 3" xfId="8786"/>
    <cellStyle name="Normal 130 3 2" xfId="18056"/>
    <cellStyle name="Normal 130 4" xfId="9861"/>
    <cellStyle name="Normal 130 4 2" xfId="13475"/>
    <cellStyle name="Normal 130 4 2 2" xfId="21198"/>
    <cellStyle name="Normal 130 4 3" xfId="17552"/>
    <cellStyle name="Normal 130 4 3 2" xfId="24461"/>
    <cellStyle name="Normal 130 4 4" xfId="20008"/>
    <cellStyle name="Normal 130 5" xfId="13470"/>
    <cellStyle name="Normal 130 5 2" xfId="21193"/>
    <cellStyle name="Normal 130 6" xfId="17101"/>
    <cellStyle name="Normal 130 6 2" xfId="24394"/>
    <cellStyle name="Normal 130 7" xfId="17345"/>
    <cellStyle name="Normal 131" xfId="6047"/>
    <cellStyle name="Normal 131 2" xfId="7614"/>
    <cellStyle name="Normal 131 2 2" xfId="9318"/>
    <cellStyle name="Normal 131 2 2 2" xfId="10504"/>
    <cellStyle name="Normal 131 2 2 2 2" xfId="13479"/>
    <cellStyle name="Normal 131 2 2 2 2 2" xfId="21202"/>
    <cellStyle name="Normal 131 2 2 2 3" xfId="20486"/>
    <cellStyle name="Normal 131 2 2 3" xfId="13478"/>
    <cellStyle name="Normal 131 2 2 3 2" xfId="21201"/>
    <cellStyle name="Normal 131 2 2 4" xfId="18311"/>
    <cellStyle name="Normal 131 2 2 4 2" xfId="25013"/>
    <cellStyle name="Normal 131 2 2 5" xfId="19691"/>
    <cellStyle name="Normal 131 2 3" xfId="10102"/>
    <cellStyle name="Normal 131 2 3 2" xfId="13480"/>
    <cellStyle name="Normal 131 2 3 2 2" xfId="21203"/>
    <cellStyle name="Normal 131 2 3 3" xfId="20076"/>
    <cellStyle name="Normal 131 2 4" xfId="13477"/>
    <cellStyle name="Normal 131 2 4 2" xfId="21200"/>
    <cellStyle name="Normal 131 2 5" xfId="17777"/>
    <cellStyle name="Normal 131 2 5 2" xfId="24602"/>
    <cellStyle name="Normal 131 2 6" xfId="18577"/>
    <cellStyle name="Normal 131 2 6 2" xfId="25245"/>
    <cellStyle name="Normal 131 2 7" xfId="18777"/>
    <cellStyle name="Normal 131 2 7 2" xfId="25436"/>
    <cellStyle name="Normal 131 2 8" xfId="19007"/>
    <cellStyle name="Normal 131 2 8 2" xfId="25649"/>
    <cellStyle name="Normal 131 2 9" xfId="19226"/>
    <cellStyle name="Normal 131 3" xfId="8787"/>
    <cellStyle name="Normal 131 3 2" xfId="18057"/>
    <cellStyle name="Normal 131 4" xfId="9862"/>
    <cellStyle name="Normal 131 4 2" xfId="13481"/>
    <cellStyle name="Normal 131 4 2 2" xfId="21204"/>
    <cellStyle name="Normal 131 4 3" xfId="17553"/>
    <cellStyle name="Normal 131 4 3 2" xfId="24462"/>
    <cellStyle name="Normal 131 4 4" xfId="20009"/>
    <cellStyle name="Normal 131 5" xfId="13476"/>
    <cellStyle name="Normal 131 5 2" xfId="21199"/>
    <cellStyle name="Normal 131 6" xfId="17102"/>
    <cellStyle name="Normal 131 6 2" xfId="24395"/>
    <cellStyle name="Normal 131 7" xfId="17346"/>
    <cellStyle name="Normal 132" xfId="6048"/>
    <cellStyle name="Normal 132 2" xfId="7615"/>
    <cellStyle name="Normal 132 2 2" xfId="9319"/>
    <cellStyle name="Normal 132 2 2 2" xfId="10505"/>
    <cellStyle name="Normal 132 2 2 2 2" xfId="13485"/>
    <cellStyle name="Normal 132 2 2 2 2 2" xfId="21208"/>
    <cellStyle name="Normal 132 2 2 2 3" xfId="20487"/>
    <cellStyle name="Normal 132 2 2 3" xfId="13484"/>
    <cellStyle name="Normal 132 2 2 3 2" xfId="21207"/>
    <cellStyle name="Normal 132 2 2 4" xfId="18312"/>
    <cellStyle name="Normal 132 2 2 4 2" xfId="25014"/>
    <cellStyle name="Normal 132 2 2 5" xfId="19692"/>
    <cellStyle name="Normal 132 2 3" xfId="10103"/>
    <cellStyle name="Normal 132 2 3 2" xfId="13486"/>
    <cellStyle name="Normal 132 2 3 2 2" xfId="21209"/>
    <cellStyle name="Normal 132 2 3 3" xfId="20077"/>
    <cellStyle name="Normal 132 2 4" xfId="13483"/>
    <cellStyle name="Normal 132 2 4 2" xfId="21206"/>
    <cellStyle name="Normal 132 2 5" xfId="17778"/>
    <cellStyle name="Normal 132 2 5 2" xfId="24603"/>
    <cellStyle name="Normal 132 2 6" xfId="18578"/>
    <cellStyle name="Normal 132 2 6 2" xfId="25246"/>
    <cellStyle name="Normal 132 2 7" xfId="18778"/>
    <cellStyle name="Normal 132 2 7 2" xfId="25437"/>
    <cellStyle name="Normal 132 2 8" xfId="19008"/>
    <cellStyle name="Normal 132 2 8 2" xfId="25650"/>
    <cellStyle name="Normal 132 2 9" xfId="19227"/>
    <cellStyle name="Normal 132 3" xfId="8788"/>
    <cellStyle name="Normal 132 3 2" xfId="18058"/>
    <cellStyle name="Normal 132 4" xfId="9863"/>
    <cellStyle name="Normal 132 4 2" xfId="13487"/>
    <cellStyle name="Normal 132 4 2 2" xfId="21210"/>
    <cellStyle name="Normal 132 4 3" xfId="17554"/>
    <cellStyle name="Normal 132 4 3 2" xfId="24463"/>
    <cellStyle name="Normal 132 4 4" xfId="20010"/>
    <cellStyle name="Normal 132 5" xfId="13482"/>
    <cellStyle name="Normal 132 5 2" xfId="21205"/>
    <cellStyle name="Normal 132 6" xfId="17103"/>
    <cellStyle name="Normal 132 6 2" xfId="24396"/>
    <cellStyle name="Normal 132 7" xfId="17347"/>
    <cellStyle name="Normal 133" xfId="6049"/>
    <cellStyle name="Normal 133 2" xfId="7616"/>
    <cellStyle name="Normal 133 2 2" xfId="9320"/>
    <cellStyle name="Normal 133 2 2 2" xfId="10506"/>
    <cellStyle name="Normal 133 2 2 2 2" xfId="13491"/>
    <cellStyle name="Normal 133 2 2 2 2 2" xfId="21214"/>
    <cellStyle name="Normal 133 2 2 2 3" xfId="20488"/>
    <cellStyle name="Normal 133 2 2 3" xfId="13490"/>
    <cellStyle name="Normal 133 2 2 3 2" xfId="21213"/>
    <cellStyle name="Normal 133 2 2 4" xfId="18313"/>
    <cellStyle name="Normal 133 2 2 4 2" xfId="25015"/>
    <cellStyle name="Normal 133 2 2 5" xfId="19693"/>
    <cellStyle name="Normal 133 2 3" xfId="10104"/>
    <cellStyle name="Normal 133 2 3 2" xfId="13492"/>
    <cellStyle name="Normal 133 2 3 2 2" xfId="21215"/>
    <cellStyle name="Normal 133 2 3 3" xfId="20078"/>
    <cellStyle name="Normal 133 2 4" xfId="13489"/>
    <cellStyle name="Normal 133 2 4 2" xfId="21212"/>
    <cellStyle name="Normal 133 2 5" xfId="17779"/>
    <cellStyle name="Normal 133 2 5 2" xfId="24604"/>
    <cellStyle name="Normal 133 2 6" xfId="18579"/>
    <cellStyle name="Normal 133 2 6 2" xfId="25247"/>
    <cellStyle name="Normal 133 2 7" xfId="18779"/>
    <cellStyle name="Normal 133 2 7 2" xfId="25438"/>
    <cellStyle name="Normal 133 2 8" xfId="19009"/>
    <cellStyle name="Normal 133 2 8 2" xfId="25651"/>
    <cellStyle name="Normal 133 2 9" xfId="19228"/>
    <cellStyle name="Normal 133 3" xfId="8789"/>
    <cellStyle name="Normal 133 3 2" xfId="18059"/>
    <cellStyle name="Normal 133 4" xfId="9864"/>
    <cellStyle name="Normal 133 4 2" xfId="13493"/>
    <cellStyle name="Normal 133 4 2 2" xfId="21216"/>
    <cellStyle name="Normal 133 4 3" xfId="17555"/>
    <cellStyle name="Normal 133 4 3 2" xfId="24464"/>
    <cellStyle name="Normal 133 4 4" xfId="20011"/>
    <cellStyle name="Normal 133 5" xfId="13488"/>
    <cellStyle name="Normal 133 5 2" xfId="21211"/>
    <cellStyle name="Normal 133 6" xfId="17348"/>
    <cellStyle name="Normal 134" xfId="6050"/>
    <cellStyle name="Normal 134 2" xfId="7617"/>
    <cellStyle name="Normal 134 2 2" xfId="9321"/>
    <cellStyle name="Normal 134 2 2 2" xfId="10507"/>
    <cellStyle name="Normal 134 2 2 2 2" xfId="13497"/>
    <cellStyle name="Normal 134 2 2 2 2 2" xfId="21220"/>
    <cellStyle name="Normal 134 2 2 2 3" xfId="20489"/>
    <cellStyle name="Normal 134 2 2 3" xfId="13496"/>
    <cellStyle name="Normal 134 2 2 3 2" xfId="21219"/>
    <cellStyle name="Normal 134 2 2 4" xfId="18314"/>
    <cellStyle name="Normal 134 2 2 4 2" xfId="25016"/>
    <cellStyle name="Normal 134 2 2 5" xfId="19694"/>
    <cellStyle name="Normal 134 2 3" xfId="10105"/>
    <cellStyle name="Normal 134 2 3 2" xfId="13498"/>
    <cellStyle name="Normal 134 2 3 2 2" xfId="21221"/>
    <cellStyle name="Normal 134 2 3 3" xfId="20079"/>
    <cellStyle name="Normal 134 2 4" xfId="13495"/>
    <cellStyle name="Normal 134 2 4 2" xfId="21218"/>
    <cellStyle name="Normal 134 2 5" xfId="17780"/>
    <cellStyle name="Normal 134 2 5 2" xfId="24605"/>
    <cellStyle name="Normal 134 2 6" xfId="18580"/>
    <cellStyle name="Normal 134 2 6 2" xfId="25248"/>
    <cellStyle name="Normal 134 2 7" xfId="18780"/>
    <cellStyle name="Normal 134 2 7 2" xfId="25439"/>
    <cellStyle name="Normal 134 2 8" xfId="19010"/>
    <cellStyle name="Normal 134 2 8 2" xfId="25652"/>
    <cellStyle name="Normal 134 2 9" xfId="19229"/>
    <cellStyle name="Normal 134 3" xfId="8790"/>
    <cellStyle name="Normal 134 3 2" xfId="18060"/>
    <cellStyle name="Normal 134 4" xfId="9865"/>
    <cellStyle name="Normal 134 4 2" xfId="13499"/>
    <cellStyle name="Normal 134 4 2 2" xfId="21222"/>
    <cellStyle name="Normal 134 4 3" xfId="17556"/>
    <cellStyle name="Normal 134 4 3 2" xfId="24465"/>
    <cellStyle name="Normal 134 4 4" xfId="20012"/>
    <cellStyle name="Normal 134 5" xfId="13494"/>
    <cellStyle name="Normal 134 5 2" xfId="21217"/>
    <cellStyle name="Normal 134 6" xfId="17349"/>
    <cellStyle name="Normal 135" xfId="6051"/>
    <cellStyle name="Normal 135 2" xfId="7618"/>
    <cellStyle name="Normal 135 2 2" xfId="9322"/>
    <cellStyle name="Normal 135 2 2 2" xfId="10508"/>
    <cellStyle name="Normal 135 2 2 2 2" xfId="13503"/>
    <cellStyle name="Normal 135 2 2 2 2 2" xfId="21226"/>
    <cellStyle name="Normal 135 2 2 2 3" xfId="20490"/>
    <cellStyle name="Normal 135 2 2 3" xfId="13502"/>
    <cellStyle name="Normal 135 2 2 3 2" xfId="21225"/>
    <cellStyle name="Normal 135 2 2 4" xfId="18315"/>
    <cellStyle name="Normal 135 2 2 4 2" xfId="25017"/>
    <cellStyle name="Normal 135 2 2 5" xfId="19695"/>
    <cellStyle name="Normal 135 2 3" xfId="10106"/>
    <cellStyle name="Normal 135 2 3 2" xfId="13504"/>
    <cellStyle name="Normal 135 2 3 2 2" xfId="21227"/>
    <cellStyle name="Normal 135 2 3 3" xfId="20080"/>
    <cellStyle name="Normal 135 2 4" xfId="13501"/>
    <cellStyle name="Normal 135 2 4 2" xfId="21224"/>
    <cellStyle name="Normal 135 2 5" xfId="17781"/>
    <cellStyle name="Normal 135 2 5 2" xfId="24606"/>
    <cellStyle name="Normal 135 2 6" xfId="18581"/>
    <cellStyle name="Normal 135 2 6 2" xfId="25249"/>
    <cellStyle name="Normal 135 2 7" xfId="18781"/>
    <cellStyle name="Normal 135 2 7 2" xfId="25440"/>
    <cellStyle name="Normal 135 2 8" xfId="19011"/>
    <cellStyle name="Normal 135 2 8 2" xfId="25653"/>
    <cellStyle name="Normal 135 2 9" xfId="19230"/>
    <cellStyle name="Normal 135 3" xfId="8791"/>
    <cellStyle name="Normal 135 3 2" xfId="18061"/>
    <cellStyle name="Normal 135 4" xfId="9866"/>
    <cellStyle name="Normal 135 4 2" xfId="13505"/>
    <cellStyle name="Normal 135 4 2 2" xfId="21228"/>
    <cellStyle name="Normal 135 4 3" xfId="17557"/>
    <cellStyle name="Normal 135 4 3 2" xfId="24466"/>
    <cellStyle name="Normal 135 4 4" xfId="20013"/>
    <cellStyle name="Normal 135 5" xfId="13500"/>
    <cellStyle name="Normal 135 5 2" xfId="21223"/>
    <cellStyle name="Normal 135 6" xfId="17350"/>
    <cellStyle name="Normal 136" xfId="6052"/>
    <cellStyle name="Normal 136 2" xfId="7619"/>
    <cellStyle name="Normal 136 2 2" xfId="9323"/>
    <cellStyle name="Normal 136 2 2 2" xfId="10509"/>
    <cellStyle name="Normal 136 2 2 2 2" xfId="13509"/>
    <cellStyle name="Normal 136 2 2 2 2 2" xfId="21232"/>
    <cellStyle name="Normal 136 2 2 2 3" xfId="20491"/>
    <cellStyle name="Normal 136 2 2 3" xfId="13508"/>
    <cellStyle name="Normal 136 2 2 3 2" xfId="21231"/>
    <cellStyle name="Normal 136 2 2 4" xfId="18316"/>
    <cellStyle name="Normal 136 2 2 4 2" xfId="25018"/>
    <cellStyle name="Normal 136 2 2 5" xfId="19696"/>
    <cellStyle name="Normal 136 2 3" xfId="10107"/>
    <cellStyle name="Normal 136 2 3 2" xfId="13510"/>
    <cellStyle name="Normal 136 2 3 2 2" xfId="21233"/>
    <cellStyle name="Normal 136 2 3 3" xfId="20081"/>
    <cellStyle name="Normal 136 2 4" xfId="13507"/>
    <cellStyle name="Normal 136 2 4 2" xfId="21230"/>
    <cellStyle name="Normal 136 2 5" xfId="17782"/>
    <cellStyle name="Normal 136 2 5 2" xfId="24607"/>
    <cellStyle name="Normal 136 2 6" xfId="18582"/>
    <cellStyle name="Normal 136 2 6 2" xfId="25250"/>
    <cellStyle name="Normal 136 2 7" xfId="18782"/>
    <cellStyle name="Normal 136 2 7 2" xfId="25441"/>
    <cellStyle name="Normal 136 2 8" xfId="19012"/>
    <cellStyle name="Normal 136 2 8 2" xfId="25654"/>
    <cellStyle name="Normal 136 2 9" xfId="19231"/>
    <cellStyle name="Normal 136 3" xfId="8792"/>
    <cellStyle name="Normal 136 3 2" xfId="18062"/>
    <cellStyle name="Normal 136 4" xfId="9867"/>
    <cellStyle name="Normal 136 4 2" xfId="13511"/>
    <cellStyle name="Normal 136 4 2 2" xfId="21234"/>
    <cellStyle name="Normal 136 4 3" xfId="17558"/>
    <cellStyle name="Normal 136 4 3 2" xfId="24467"/>
    <cellStyle name="Normal 136 4 4" xfId="20014"/>
    <cellStyle name="Normal 136 5" xfId="13506"/>
    <cellStyle name="Normal 136 5 2" xfId="21229"/>
    <cellStyle name="Normal 136 6" xfId="17351"/>
    <cellStyle name="Normal 137" xfId="6053"/>
    <cellStyle name="Normal 137 2" xfId="7620"/>
    <cellStyle name="Normal 137 2 2" xfId="9324"/>
    <cellStyle name="Normal 137 2 2 2" xfId="10510"/>
    <cellStyle name="Normal 137 2 2 2 2" xfId="13515"/>
    <cellStyle name="Normal 137 2 2 2 2 2" xfId="21238"/>
    <cellStyle name="Normal 137 2 2 2 3" xfId="20492"/>
    <cellStyle name="Normal 137 2 2 3" xfId="13514"/>
    <cellStyle name="Normal 137 2 2 3 2" xfId="21237"/>
    <cellStyle name="Normal 137 2 2 4" xfId="18317"/>
    <cellStyle name="Normal 137 2 2 4 2" xfId="25019"/>
    <cellStyle name="Normal 137 2 2 5" xfId="19697"/>
    <cellStyle name="Normal 137 2 3" xfId="10108"/>
    <cellStyle name="Normal 137 2 3 2" xfId="13516"/>
    <cellStyle name="Normal 137 2 3 2 2" xfId="21239"/>
    <cellStyle name="Normal 137 2 3 3" xfId="20082"/>
    <cellStyle name="Normal 137 2 4" xfId="13513"/>
    <cellStyle name="Normal 137 2 4 2" xfId="21236"/>
    <cellStyle name="Normal 137 2 5" xfId="17783"/>
    <cellStyle name="Normal 137 2 5 2" xfId="24608"/>
    <cellStyle name="Normal 137 2 6" xfId="18583"/>
    <cellStyle name="Normal 137 2 6 2" xfId="25251"/>
    <cellStyle name="Normal 137 2 7" xfId="18783"/>
    <cellStyle name="Normal 137 2 7 2" xfId="25442"/>
    <cellStyle name="Normal 137 2 8" xfId="19013"/>
    <cellStyle name="Normal 137 2 8 2" xfId="25655"/>
    <cellStyle name="Normal 137 2 9" xfId="19232"/>
    <cellStyle name="Normal 137 3" xfId="8793"/>
    <cellStyle name="Normal 137 3 2" xfId="18063"/>
    <cellStyle name="Normal 137 4" xfId="9868"/>
    <cellStyle name="Normal 137 4 2" xfId="13517"/>
    <cellStyle name="Normal 137 4 2 2" xfId="21240"/>
    <cellStyle name="Normal 137 4 3" xfId="17559"/>
    <cellStyle name="Normal 137 4 3 2" xfId="24468"/>
    <cellStyle name="Normal 137 4 4" xfId="20015"/>
    <cellStyle name="Normal 137 5" xfId="13512"/>
    <cellStyle name="Normal 137 5 2" xfId="21235"/>
    <cellStyle name="Normal 137 6" xfId="17352"/>
    <cellStyle name="Normal 138" xfId="6054"/>
    <cellStyle name="Normal 138 2" xfId="7621"/>
    <cellStyle name="Normal 138 2 2" xfId="9325"/>
    <cellStyle name="Normal 138 2 2 2" xfId="10511"/>
    <cellStyle name="Normal 138 2 2 2 2" xfId="13521"/>
    <cellStyle name="Normal 138 2 2 2 2 2" xfId="21244"/>
    <cellStyle name="Normal 138 2 2 2 3" xfId="20493"/>
    <cellStyle name="Normal 138 2 2 3" xfId="13520"/>
    <cellStyle name="Normal 138 2 2 3 2" xfId="21243"/>
    <cellStyle name="Normal 138 2 2 4" xfId="18318"/>
    <cellStyle name="Normal 138 2 2 4 2" xfId="25020"/>
    <cellStyle name="Normal 138 2 2 5" xfId="19698"/>
    <cellStyle name="Normal 138 2 3" xfId="10109"/>
    <cellStyle name="Normal 138 2 3 2" xfId="13522"/>
    <cellStyle name="Normal 138 2 3 2 2" xfId="21245"/>
    <cellStyle name="Normal 138 2 3 3" xfId="20083"/>
    <cellStyle name="Normal 138 2 4" xfId="13519"/>
    <cellStyle name="Normal 138 2 4 2" xfId="21242"/>
    <cellStyle name="Normal 138 2 5" xfId="17784"/>
    <cellStyle name="Normal 138 2 5 2" xfId="24609"/>
    <cellStyle name="Normal 138 2 6" xfId="18584"/>
    <cellStyle name="Normal 138 2 6 2" xfId="25252"/>
    <cellStyle name="Normal 138 2 7" xfId="18784"/>
    <cellStyle name="Normal 138 2 7 2" xfId="25443"/>
    <cellStyle name="Normal 138 2 8" xfId="19014"/>
    <cellStyle name="Normal 138 2 8 2" xfId="25656"/>
    <cellStyle name="Normal 138 2 9" xfId="19233"/>
    <cellStyle name="Normal 138 3" xfId="8794"/>
    <cellStyle name="Normal 138 3 2" xfId="18064"/>
    <cellStyle name="Normal 138 4" xfId="9869"/>
    <cellStyle name="Normal 138 4 2" xfId="13523"/>
    <cellStyle name="Normal 138 4 2 2" xfId="21246"/>
    <cellStyle name="Normal 138 4 3" xfId="17560"/>
    <cellStyle name="Normal 138 4 3 2" xfId="24469"/>
    <cellStyle name="Normal 138 4 4" xfId="20016"/>
    <cellStyle name="Normal 138 5" xfId="13518"/>
    <cellStyle name="Normal 138 5 2" xfId="21241"/>
    <cellStyle name="Normal 138 6" xfId="17353"/>
    <cellStyle name="Normal 139" xfId="6055"/>
    <cellStyle name="Normal 139 2" xfId="7622"/>
    <cellStyle name="Normal 139 2 2" xfId="9326"/>
    <cellStyle name="Normal 139 2 2 2" xfId="10512"/>
    <cellStyle name="Normal 139 2 2 2 2" xfId="13527"/>
    <cellStyle name="Normal 139 2 2 2 2 2" xfId="21250"/>
    <cellStyle name="Normal 139 2 2 2 3" xfId="20494"/>
    <cellStyle name="Normal 139 2 2 3" xfId="13526"/>
    <cellStyle name="Normal 139 2 2 3 2" xfId="21249"/>
    <cellStyle name="Normal 139 2 2 4" xfId="18319"/>
    <cellStyle name="Normal 139 2 2 4 2" xfId="25021"/>
    <cellStyle name="Normal 139 2 2 5" xfId="19699"/>
    <cellStyle name="Normal 139 2 3" xfId="10110"/>
    <cellStyle name="Normal 139 2 3 2" xfId="13528"/>
    <cellStyle name="Normal 139 2 3 2 2" xfId="21251"/>
    <cellStyle name="Normal 139 2 3 3" xfId="20084"/>
    <cellStyle name="Normal 139 2 4" xfId="13525"/>
    <cellStyle name="Normal 139 2 4 2" xfId="21248"/>
    <cellStyle name="Normal 139 2 5" xfId="17785"/>
    <cellStyle name="Normal 139 2 5 2" xfId="24610"/>
    <cellStyle name="Normal 139 2 6" xfId="18585"/>
    <cellStyle name="Normal 139 2 6 2" xfId="25253"/>
    <cellStyle name="Normal 139 2 7" xfId="18785"/>
    <cellStyle name="Normal 139 2 7 2" xfId="25444"/>
    <cellStyle name="Normal 139 2 8" xfId="19015"/>
    <cellStyle name="Normal 139 2 8 2" xfId="25657"/>
    <cellStyle name="Normal 139 2 9" xfId="19234"/>
    <cellStyle name="Normal 139 3" xfId="8795"/>
    <cellStyle name="Normal 139 3 2" xfId="18065"/>
    <cellStyle name="Normal 139 4" xfId="9870"/>
    <cellStyle name="Normal 139 4 2" xfId="13529"/>
    <cellStyle name="Normal 139 4 2 2" xfId="21252"/>
    <cellStyle name="Normal 139 4 3" xfId="17561"/>
    <cellStyle name="Normal 139 4 3 2" xfId="24470"/>
    <cellStyle name="Normal 139 4 4" xfId="20017"/>
    <cellStyle name="Normal 139 5" xfId="13524"/>
    <cellStyle name="Normal 139 5 2" xfId="21247"/>
    <cellStyle name="Normal 139 6" xfId="17354"/>
    <cellStyle name="Normal 14" xfId="497"/>
    <cellStyle name="Normal 14 10" xfId="18496"/>
    <cellStyle name="Normal 14 10 2" xfId="25163"/>
    <cellStyle name="Normal 14 11" xfId="18694"/>
    <cellStyle name="Normal 14 11 2" xfId="25353"/>
    <cellStyle name="Normal 14 12" xfId="18888"/>
    <cellStyle name="Normal 14 12 2" xfId="25544"/>
    <cellStyle name="Normal 14 13" xfId="19139"/>
    <cellStyle name="Normal 14 14" xfId="6056"/>
    <cellStyle name="Normal 14 2" xfId="498"/>
    <cellStyle name="Normal 14 2 2" xfId="1321"/>
    <cellStyle name="Normal 14 2 3" xfId="16775"/>
    <cellStyle name="Normal 14 2 4" xfId="6057"/>
    <cellStyle name="Normal 14 3" xfId="2083"/>
    <cellStyle name="Normal 14 3 2" xfId="7623"/>
    <cellStyle name="Normal 14 3 2 2" xfId="9327"/>
    <cellStyle name="Normal 14 3 2 2 2" xfId="10513"/>
    <cellStyle name="Normal 14 3 2 2 2 2" xfId="13533"/>
    <cellStyle name="Normal 14 3 2 2 2 2 2" xfId="21256"/>
    <cellStyle name="Normal 14 3 2 2 2 3" xfId="20495"/>
    <cellStyle name="Normal 14 3 2 2 3" xfId="13532"/>
    <cellStyle name="Normal 14 3 2 2 3 2" xfId="21255"/>
    <cellStyle name="Normal 14 3 2 2 4" xfId="18320"/>
    <cellStyle name="Normal 14 3 2 2 4 2" xfId="25022"/>
    <cellStyle name="Normal 14 3 2 2 5" xfId="19700"/>
    <cellStyle name="Normal 14 3 2 3" xfId="10111"/>
    <cellStyle name="Normal 14 3 2 3 2" xfId="13534"/>
    <cellStyle name="Normal 14 3 2 3 2 2" xfId="21257"/>
    <cellStyle name="Normal 14 3 2 3 3" xfId="20085"/>
    <cellStyle name="Normal 14 3 2 4" xfId="13531"/>
    <cellStyle name="Normal 14 3 2 4 2" xfId="21254"/>
    <cellStyle name="Normal 14 3 2 5" xfId="17786"/>
    <cellStyle name="Normal 14 3 2 5 2" xfId="24611"/>
    <cellStyle name="Normal 14 3 2 6" xfId="18586"/>
    <cellStyle name="Normal 14 3 2 6 2" xfId="25254"/>
    <cellStyle name="Normal 14 3 2 7" xfId="18786"/>
    <cellStyle name="Normal 14 3 2 7 2" xfId="25445"/>
    <cellStyle name="Normal 14 3 2 8" xfId="19016"/>
    <cellStyle name="Normal 14 3 2 8 2" xfId="25658"/>
    <cellStyle name="Normal 14 3 2 9" xfId="19235"/>
    <cellStyle name="Normal 14 3 3" xfId="8796"/>
    <cellStyle name="Normal 14 3 4" xfId="9872"/>
    <cellStyle name="Normal 14 3 4 2" xfId="13535"/>
    <cellStyle name="Normal 14 3 4 2 2" xfId="21258"/>
    <cellStyle name="Normal 14 3 4 3" xfId="17562"/>
    <cellStyle name="Normal 14 3 4 3 2" xfId="24471"/>
    <cellStyle name="Normal 14 3 4 4" xfId="20018"/>
    <cellStyle name="Normal 14 3 5" xfId="13530"/>
    <cellStyle name="Normal 14 3 5 2" xfId="21253"/>
    <cellStyle name="Normal 14 3 6" xfId="6283"/>
    <cellStyle name="Normal 14 4" xfId="7624"/>
    <cellStyle name="Normal 14 4 2" xfId="17355"/>
    <cellStyle name="Normal 14 5" xfId="3547"/>
    <cellStyle name="Normal 14 6" xfId="7625"/>
    <cellStyle name="Normal 14 7" xfId="9127"/>
    <cellStyle name="Normal 14 7 2" xfId="10334"/>
    <cellStyle name="Normal 14 7 2 2" xfId="13537"/>
    <cellStyle name="Normal 14 7 2 2 2" xfId="21260"/>
    <cellStyle name="Normal 14 7 2 3" xfId="20315"/>
    <cellStyle name="Normal 14 7 3" xfId="13536"/>
    <cellStyle name="Normal 14 7 3 2" xfId="21259"/>
    <cellStyle name="Normal 14 7 4" xfId="18140"/>
    <cellStyle name="Normal 14 7 4 2" xfId="24842"/>
    <cellStyle name="Normal 14 7 5" xfId="19520"/>
    <cellStyle name="Normal 14 8" xfId="9871"/>
    <cellStyle name="Normal 14 9" xfId="12874"/>
    <cellStyle name="Normal 140" xfId="6284"/>
    <cellStyle name="Normal 140 2" xfId="7626"/>
    <cellStyle name="Normal 140 2 2" xfId="9328"/>
    <cellStyle name="Normal 140 2 2 2" xfId="10514"/>
    <cellStyle name="Normal 140 2 2 2 2" xfId="13541"/>
    <cellStyle name="Normal 140 2 2 2 2 2" xfId="21264"/>
    <cellStyle name="Normal 140 2 2 2 3" xfId="20496"/>
    <cellStyle name="Normal 140 2 2 3" xfId="13540"/>
    <cellStyle name="Normal 140 2 2 3 2" xfId="21263"/>
    <cellStyle name="Normal 140 2 2 4" xfId="18321"/>
    <cellStyle name="Normal 140 2 2 4 2" xfId="25023"/>
    <cellStyle name="Normal 140 2 2 5" xfId="19701"/>
    <cellStyle name="Normal 140 2 3" xfId="10112"/>
    <cellStyle name="Normal 140 2 3 2" xfId="13542"/>
    <cellStyle name="Normal 140 2 3 2 2" xfId="21265"/>
    <cellStyle name="Normal 140 2 3 3" xfId="20086"/>
    <cellStyle name="Normal 140 2 4" xfId="13539"/>
    <cellStyle name="Normal 140 2 4 2" xfId="21262"/>
    <cellStyle name="Normal 140 2 5" xfId="17787"/>
    <cellStyle name="Normal 140 2 5 2" xfId="24612"/>
    <cellStyle name="Normal 140 2 6" xfId="18587"/>
    <cellStyle name="Normal 140 2 6 2" xfId="25255"/>
    <cellStyle name="Normal 140 2 7" xfId="18787"/>
    <cellStyle name="Normal 140 2 7 2" xfId="25446"/>
    <cellStyle name="Normal 140 2 8" xfId="19017"/>
    <cellStyle name="Normal 140 2 8 2" xfId="25659"/>
    <cellStyle name="Normal 140 2 9" xfId="19236"/>
    <cellStyle name="Normal 140 3" xfId="8797"/>
    <cellStyle name="Normal 140 3 2" xfId="18066"/>
    <cellStyle name="Normal 140 4" xfId="9873"/>
    <cellStyle name="Normal 140 4 2" xfId="13543"/>
    <cellStyle name="Normal 140 4 2 2" xfId="21266"/>
    <cellStyle name="Normal 140 4 3" xfId="17563"/>
    <cellStyle name="Normal 140 4 3 2" xfId="24472"/>
    <cellStyle name="Normal 140 4 4" xfId="20019"/>
    <cellStyle name="Normal 140 5" xfId="13538"/>
    <cellStyle name="Normal 140 5 2" xfId="21261"/>
    <cellStyle name="Normal 140 6" xfId="17356"/>
    <cellStyle name="Normal 141" xfId="6285"/>
    <cellStyle name="Normal 141 2" xfId="7627"/>
    <cellStyle name="Normal 141 2 2" xfId="9329"/>
    <cellStyle name="Normal 141 2 2 2" xfId="10515"/>
    <cellStyle name="Normal 141 2 2 2 2" xfId="13547"/>
    <cellStyle name="Normal 141 2 2 2 2 2" xfId="21270"/>
    <cellStyle name="Normal 141 2 2 2 3" xfId="20497"/>
    <cellStyle name="Normal 141 2 2 3" xfId="13546"/>
    <cellStyle name="Normal 141 2 2 3 2" xfId="21269"/>
    <cellStyle name="Normal 141 2 2 4" xfId="18322"/>
    <cellStyle name="Normal 141 2 2 4 2" xfId="25024"/>
    <cellStyle name="Normal 141 2 2 5" xfId="19702"/>
    <cellStyle name="Normal 141 2 3" xfId="10113"/>
    <cellStyle name="Normal 141 2 3 2" xfId="13548"/>
    <cellStyle name="Normal 141 2 3 2 2" xfId="21271"/>
    <cellStyle name="Normal 141 2 3 3" xfId="20087"/>
    <cellStyle name="Normal 141 2 4" xfId="13545"/>
    <cellStyle name="Normal 141 2 4 2" xfId="21268"/>
    <cellStyle name="Normal 141 2 5" xfId="17788"/>
    <cellStyle name="Normal 141 2 5 2" xfId="24613"/>
    <cellStyle name="Normal 141 2 6" xfId="18588"/>
    <cellStyle name="Normal 141 2 6 2" xfId="25256"/>
    <cellStyle name="Normal 141 2 7" xfId="18788"/>
    <cellStyle name="Normal 141 2 7 2" xfId="25447"/>
    <cellStyle name="Normal 141 2 8" xfId="19018"/>
    <cellStyle name="Normal 141 2 8 2" xfId="25660"/>
    <cellStyle name="Normal 141 2 9" xfId="19237"/>
    <cellStyle name="Normal 141 3" xfId="8798"/>
    <cellStyle name="Normal 141 3 2" xfId="18067"/>
    <cellStyle name="Normal 141 4" xfId="9874"/>
    <cellStyle name="Normal 141 4 2" xfId="13549"/>
    <cellStyle name="Normal 141 4 2 2" xfId="21272"/>
    <cellStyle name="Normal 141 4 3" xfId="17564"/>
    <cellStyle name="Normal 141 4 3 2" xfId="24473"/>
    <cellStyle name="Normal 141 4 4" xfId="20020"/>
    <cellStyle name="Normal 141 5" xfId="13544"/>
    <cellStyle name="Normal 141 5 2" xfId="21267"/>
    <cellStyle name="Normal 141 6" xfId="17357"/>
    <cellStyle name="Normal 142" xfId="6286"/>
    <cellStyle name="Normal 142 2" xfId="7628"/>
    <cellStyle name="Normal 142 2 2" xfId="9330"/>
    <cellStyle name="Normal 142 2 2 2" xfId="10516"/>
    <cellStyle name="Normal 142 2 2 2 2" xfId="13553"/>
    <cellStyle name="Normal 142 2 2 2 2 2" xfId="21276"/>
    <cellStyle name="Normal 142 2 2 2 3" xfId="20498"/>
    <cellStyle name="Normal 142 2 2 3" xfId="13552"/>
    <cellStyle name="Normal 142 2 2 3 2" xfId="21275"/>
    <cellStyle name="Normal 142 2 2 4" xfId="18323"/>
    <cellStyle name="Normal 142 2 2 4 2" xfId="25025"/>
    <cellStyle name="Normal 142 2 2 5" xfId="19703"/>
    <cellStyle name="Normal 142 2 3" xfId="10114"/>
    <cellStyle name="Normal 142 2 3 2" xfId="13554"/>
    <cellStyle name="Normal 142 2 3 2 2" xfId="21277"/>
    <cellStyle name="Normal 142 2 3 3" xfId="20088"/>
    <cellStyle name="Normal 142 2 4" xfId="13551"/>
    <cellStyle name="Normal 142 2 4 2" xfId="21274"/>
    <cellStyle name="Normal 142 2 5" xfId="17789"/>
    <cellStyle name="Normal 142 2 5 2" xfId="24614"/>
    <cellStyle name="Normal 142 2 6" xfId="18589"/>
    <cellStyle name="Normal 142 2 6 2" xfId="25257"/>
    <cellStyle name="Normal 142 2 7" xfId="18789"/>
    <cellStyle name="Normal 142 2 7 2" xfId="25448"/>
    <cellStyle name="Normal 142 2 8" xfId="19019"/>
    <cellStyle name="Normal 142 2 8 2" xfId="25661"/>
    <cellStyle name="Normal 142 2 9" xfId="19238"/>
    <cellStyle name="Normal 142 3" xfId="8799"/>
    <cellStyle name="Normal 142 3 2" xfId="18068"/>
    <cellStyle name="Normal 142 4" xfId="9875"/>
    <cellStyle name="Normal 142 4 2" xfId="13555"/>
    <cellStyle name="Normal 142 4 2 2" xfId="21278"/>
    <cellStyle name="Normal 142 4 3" xfId="17565"/>
    <cellStyle name="Normal 142 4 3 2" xfId="24474"/>
    <cellStyle name="Normal 142 4 4" xfId="20021"/>
    <cellStyle name="Normal 142 5" xfId="13550"/>
    <cellStyle name="Normal 142 5 2" xfId="21273"/>
    <cellStyle name="Normal 142 6" xfId="17358"/>
    <cellStyle name="Normal 143" xfId="6287"/>
    <cellStyle name="Normal 143 2" xfId="7629"/>
    <cellStyle name="Normal 143 2 2" xfId="9331"/>
    <cellStyle name="Normal 143 2 2 2" xfId="10517"/>
    <cellStyle name="Normal 143 2 2 2 2" xfId="13559"/>
    <cellStyle name="Normal 143 2 2 2 2 2" xfId="21282"/>
    <cellStyle name="Normal 143 2 2 2 3" xfId="20499"/>
    <cellStyle name="Normal 143 2 2 3" xfId="13558"/>
    <cellStyle name="Normal 143 2 2 3 2" xfId="21281"/>
    <cellStyle name="Normal 143 2 2 4" xfId="18324"/>
    <cellStyle name="Normal 143 2 2 4 2" xfId="25026"/>
    <cellStyle name="Normal 143 2 2 5" xfId="19704"/>
    <cellStyle name="Normal 143 2 3" xfId="10115"/>
    <cellStyle name="Normal 143 2 3 2" xfId="13560"/>
    <cellStyle name="Normal 143 2 3 2 2" xfId="21283"/>
    <cellStyle name="Normal 143 2 3 3" xfId="20089"/>
    <cellStyle name="Normal 143 2 4" xfId="13557"/>
    <cellStyle name="Normal 143 2 4 2" xfId="21280"/>
    <cellStyle name="Normal 143 2 5" xfId="17790"/>
    <cellStyle name="Normal 143 2 5 2" xfId="24615"/>
    <cellStyle name="Normal 143 2 6" xfId="18590"/>
    <cellStyle name="Normal 143 2 6 2" xfId="25258"/>
    <cellStyle name="Normal 143 2 7" xfId="18790"/>
    <cellStyle name="Normal 143 2 7 2" xfId="25449"/>
    <cellStyle name="Normal 143 2 8" xfId="19020"/>
    <cellStyle name="Normal 143 2 8 2" xfId="25662"/>
    <cellStyle name="Normal 143 2 9" xfId="19239"/>
    <cellStyle name="Normal 143 3" xfId="8800"/>
    <cellStyle name="Normal 143 3 2" xfId="18069"/>
    <cellStyle name="Normal 143 4" xfId="9876"/>
    <cellStyle name="Normal 143 4 2" xfId="13561"/>
    <cellStyle name="Normal 143 4 2 2" xfId="21284"/>
    <cellStyle name="Normal 143 4 3" xfId="17566"/>
    <cellStyle name="Normal 143 4 3 2" xfId="24475"/>
    <cellStyle name="Normal 143 4 4" xfId="20022"/>
    <cellStyle name="Normal 143 5" xfId="13556"/>
    <cellStyle name="Normal 143 5 2" xfId="21279"/>
    <cellStyle name="Normal 143 6" xfId="17359"/>
    <cellStyle name="Normal 144" xfId="6288"/>
    <cellStyle name="Normal 144 2" xfId="7630"/>
    <cellStyle name="Normal 144 2 2" xfId="9332"/>
    <cellStyle name="Normal 144 2 2 2" xfId="10518"/>
    <cellStyle name="Normal 144 2 2 2 2" xfId="13565"/>
    <cellStyle name="Normal 144 2 2 2 2 2" xfId="21288"/>
    <cellStyle name="Normal 144 2 2 2 3" xfId="20500"/>
    <cellStyle name="Normal 144 2 2 3" xfId="13564"/>
    <cellStyle name="Normal 144 2 2 3 2" xfId="21287"/>
    <cellStyle name="Normal 144 2 2 4" xfId="18325"/>
    <cellStyle name="Normal 144 2 2 4 2" xfId="25027"/>
    <cellStyle name="Normal 144 2 2 5" xfId="19705"/>
    <cellStyle name="Normal 144 2 3" xfId="10116"/>
    <cellStyle name="Normal 144 2 3 2" xfId="13566"/>
    <cellStyle name="Normal 144 2 3 2 2" xfId="21289"/>
    <cellStyle name="Normal 144 2 3 3" xfId="20090"/>
    <cellStyle name="Normal 144 2 4" xfId="13563"/>
    <cellStyle name="Normal 144 2 4 2" xfId="21286"/>
    <cellStyle name="Normal 144 2 5" xfId="17791"/>
    <cellStyle name="Normal 144 2 5 2" xfId="24616"/>
    <cellStyle name="Normal 144 2 6" xfId="18591"/>
    <cellStyle name="Normal 144 2 6 2" xfId="25259"/>
    <cellStyle name="Normal 144 2 7" xfId="18791"/>
    <cellStyle name="Normal 144 2 7 2" xfId="25450"/>
    <cellStyle name="Normal 144 2 8" xfId="19021"/>
    <cellStyle name="Normal 144 2 8 2" xfId="25663"/>
    <cellStyle name="Normal 144 2 9" xfId="19240"/>
    <cellStyle name="Normal 144 3" xfId="8801"/>
    <cellStyle name="Normal 144 3 2" xfId="18070"/>
    <cellStyle name="Normal 144 4" xfId="9877"/>
    <cellStyle name="Normal 144 4 2" xfId="13567"/>
    <cellStyle name="Normal 144 4 2 2" xfId="21290"/>
    <cellStyle name="Normal 144 4 3" xfId="17567"/>
    <cellStyle name="Normal 144 4 3 2" xfId="24476"/>
    <cellStyle name="Normal 144 4 4" xfId="20023"/>
    <cellStyle name="Normal 144 5" xfId="13562"/>
    <cellStyle name="Normal 144 5 2" xfId="21285"/>
    <cellStyle name="Normal 144 6" xfId="17360"/>
    <cellStyle name="Normal 145" xfId="6289"/>
    <cellStyle name="Normal 145 2" xfId="7631"/>
    <cellStyle name="Normal 145 2 2" xfId="9333"/>
    <cellStyle name="Normal 145 2 2 2" xfId="10519"/>
    <cellStyle name="Normal 145 2 2 2 2" xfId="13571"/>
    <cellStyle name="Normal 145 2 2 2 2 2" xfId="21294"/>
    <cellStyle name="Normal 145 2 2 2 3" xfId="20501"/>
    <cellStyle name="Normal 145 2 2 3" xfId="13570"/>
    <cellStyle name="Normal 145 2 2 3 2" xfId="21293"/>
    <cellStyle name="Normal 145 2 2 4" xfId="18326"/>
    <cellStyle name="Normal 145 2 2 4 2" xfId="25028"/>
    <cellStyle name="Normal 145 2 2 5" xfId="19706"/>
    <cellStyle name="Normal 145 2 3" xfId="10117"/>
    <cellStyle name="Normal 145 2 3 2" xfId="13572"/>
    <cellStyle name="Normal 145 2 3 2 2" xfId="21295"/>
    <cellStyle name="Normal 145 2 3 3" xfId="20091"/>
    <cellStyle name="Normal 145 2 4" xfId="13569"/>
    <cellStyle name="Normal 145 2 4 2" xfId="21292"/>
    <cellStyle name="Normal 145 2 5" xfId="17792"/>
    <cellStyle name="Normal 145 2 5 2" xfId="24617"/>
    <cellStyle name="Normal 145 2 6" xfId="18592"/>
    <cellStyle name="Normal 145 2 6 2" xfId="25260"/>
    <cellStyle name="Normal 145 2 7" xfId="18792"/>
    <cellStyle name="Normal 145 2 7 2" xfId="25451"/>
    <cellStyle name="Normal 145 2 8" xfId="19022"/>
    <cellStyle name="Normal 145 2 8 2" xfId="25664"/>
    <cellStyle name="Normal 145 2 9" xfId="19241"/>
    <cellStyle name="Normal 145 3" xfId="8802"/>
    <cellStyle name="Normal 145 3 2" xfId="18071"/>
    <cellStyle name="Normal 145 4" xfId="9878"/>
    <cellStyle name="Normal 145 4 2" xfId="13573"/>
    <cellStyle name="Normal 145 4 2 2" xfId="21296"/>
    <cellStyle name="Normal 145 4 3" xfId="17568"/>
    <cellStyle name="Normal 145 4 3 2" xfId="24477"/>
    <cellStyle name="Normal 145 4 4" xfId="20024"/>
    <cellStyle name="Normal 145 5" xfId="13568"/>
    <cellStyle name="Normal 145 5 2" xfId="21291"/>
    <cellStyle name="Normal 145 6" xfId="17361"/>
    <cellStyle name="Normal 146" xfId="6290"/>
    <cellStyle name="Normal 146 2" xfId="17362"/>
    <cellStyle name="Normal 147" xfId="6291"/>
    <cellStyle name="Normal 147 2" xfId="7632"/>
    <cellStyle name="Normal 147 2 2" xfId="9334"/>
    <cellStyle name="Normal 147 2 2 2" xfId="10520"/>
    <cellStyle name="Normal 147 2 2 2 2" xfId="13577"/>
    <cellStyle name="Normal 147 2 2 2 2 2" xfId="21300"/>
    <cellStyle name="Normal 147 2 2 2 3" xfId="20502"/>
    <cellStyle name="Normal 147 2 2 3" xfId="13576"/>
    <cellStyle name="Normal 147 2 2 3 2" xfId="21299"/>
    <cellStyle name="Normal 147 2 2 4" xfId="18327"/>
    <cellStyle name="Normal 147 2 2 4 2" xfId="25029"/>
    <cellStyle name="Normal 147 2 2 5" xfId="19707"/>
    <cellStyle name="Normal 147 2 3" xfId="10118"/>
    <cellStyle name="Normal 147 2 3 2" xfId="13578"/>
    <cellStyle name="Normal 147 2 3 2 2" xfId="21301"/>
    <cellStyle name="Normal 147 2 3 3" xfId="20092"/>
    <cellStyle name="Normal 147 2 4" xfId="13575"/>
    <cellStyle name="Normal 147 2 4 2" xfId="21298"/>
    <cellStyle name="Normal 147 2 5" xfId="17793"/>
    <cellStyle name="Normal 147 2 5 2" xfId="24618"/>
    <cellStyle name="Normal 147 2 6" xfId="18593"/>
    <cellStyle name="Normal 147 2 6 2" xfId="25261"/>
    <cellStyle name="Normal 147 2 7" xfId="18793"/>
    <cellStyle name="Normal 147 2 7 2" xfId="25452"/>
    <cellStyle name="Normal 147 2 8" xfId="19023"/>
    <cellStyle name="Normal 147 2 8 2" xfId="25665"/>
    <cellStyle name="Normal 147 2 9" xfId="19242"/>
    <cellStyle name="Normal 147 3" xfId="8803"/>
    <cellStyle name="Normal 147 3 2" xfId="18072"/>
    <cellStyle name="Normal 147 4" xfId="9879"/>
    <cellStyle name="Normal 147 4 2" xfId="13579"/>
    <cellStyle name="Normal 147 4 2 2" xfId="21302"/>
    <cellStyle name="Normal 147 4 3" xfId="17569"/>
    <cellStyle name="Normal 147 4 3 2" xfId="24478"/>
    <cellStyle name="Normal 147 4 4" xfId="20025"/>
    <cellStyle name="Normal 147 5" xfId="13574"/>
    <cellStyle name="Normal 147 5 2" xfId="21297"/>
    <cellStyle name="Normal 147 6" xfId="17363"/>
    <cellStyle name="Normal 148" xfId="6292"/>
    <cellStyle name="Normal 148 2" xfId="8804"/>
    <cellStyle name="Normal 148 2 2" xfId="18073"/>
    <cellStyle name="Normal 148 3" xfId="9880"/>
    <cellStyle name="Normal 148 3 2" xfId="13581"/>
    <cellStyle name="Normal 148 3 2 2" xfId="21304"/>
    <cellStyle name="Normal 148 3 3" xfId="17570"/>
    <cellStyle name="Normal 148 3 3 2" xfId="24479"/>
    <cellStyle name="Normal 148 3 4" xfId="20026"/>
    <cellStyle name="Normal 148 4" xfId="13580"/>
    <cellStyle name="Normal 148 4 2" xfId="21303"/>
    <cellStyle name="Normal 148 5" xfId="17364"/>
    <cellStyle name="Normal 148 6" xfId="19344"/>
    <cellStyle name="Normal 149" xfId="7067"/>
    <cellStyle name="Normal 149 2" xfId="8805"/>
    <cellStyle name="Normal 149 2 2" xfId="18074"/>
    <cellStyle name="Normal 149 3" xfId="10075"/>
    <cellStyle name="Normal 149 3 2" xfId="13583"/>
    <cellStyle name="Normal 149 3 2 2" xfId="21306"/>
    <cellStyle name="Normal 149 3 3" xfId="17693"/>
    <cellStyle name="Normal 149 3 3 2" xfId="24574"/>
    <cellStyle name="Normal 149 3 4" xfId="20049"/>
    <cellStyle name="Normal 149 4" xfId="13582"/>
    <cellStyle name="Normal 149 4 2" xfId="21305"/>
    <cellStyle name="Normal 149 5" xfId="17365"/>
    <cellStyle name="Normal 149 6" xfId="19351"/>
    <cellStyle name="Normal 15" xfId="499"/>
    <cellStyle name="Normal 15 10" xfId="7633"/>
    <cellStyle name="Normal 15 10 2" xfId="17366"/>
    <cellStyle name="Normal 15 11" xfId="7634"/>
    <cellStyle name="Normal 15 11 2" xfId="17367"/>
    <cellStyle name="Normal 15 12" xfId="7635"/>
    <cellStyle name="Normal 15 12 2" xfId="17368"/>
    <cellStyle name="Normal 15 13" xfId="7636"/>
    <cellStyle name="Normal 15 13 2" xfId="17369"/>
    <cellStyle name="Normal 15 14" xfId="7637"/>
    <cellStyle name="Normal 15 14 2" xfId="17370"/>
    <cellStyle name="Normal 15 15" xfId="7638"/>
    <cellStyle name="Normal 15 15 2" xfId="17794"/>
    <cellStyle name="Normal 15 16" xfId="7639"/>
    <cellStyle name="Normal 15 17" xfId="9128"/>
    <cellStyle name="Normal 15 17 2" xfId="10335"/>
    <cellStyle name="Normal 15 17 2 2" xfId="13585"/>
    <cellStyle name="Normal 15 17 2 2 2" xfId="21308"/>
    <cellStyle name="Normal 15 17 2 3" xfId="20316"/>
    <cellStyle name="Normal 15 17 3" xfId="13584"/>
    <cellStyle name="Normal 15 17 3 2" xfId="21307"/>
    <cellStyle name="Normal 15 17 4" xfId="18141"/>
    <cellStyle name="Normal 15 17 4 2" xfId="24843"/>
    <cellStyle name="Normal 15 17 5" xfId="19521"/>
    <cellStyle name="Normal 15 18" xfId="9881"/>
    <cellStyle name="Normal 15 19" xfId="12875"/>
    <cellStyle name="Normal 15 2" xfId="500"/>
    <cellStyle name="Normal 15 2 2" xfId="2883"/>
    <cellStyle name="Normal 15 2 2 2" xfId="16776"/>
    <cellStyle name="Normal 15 2 3" xfId="3638"/>
    <cellStyle name="Normal 15 2 4" xfId="6294"/>
    <cellStyle name="Normal 15 20" xfId="18497"/>
    <cellStyle name="Normal 15 20 2" xfId="25164"/>
    <cellStyle name="Normal 15 21" xfId="18695"/>
    <cellStyle name="Normal 15 21 2" xfId="25354"/>
    <cellStyle name="Normal 15 22" xfId="18889"/>
    <cellStyle name="Normal 15 22 2" xfId="25545"/>
    <cellStyle name="Normal 15 23" xfId="19140"/>
    <cellStyle name="Normal 15 24" xfId="6293"/>
    <cellStyle name="Normal 15 3" xfId="2084"/>
    <cellStyle name="Normal 15 3 2" xfId="7640"/>
    <cellStyle name="Normal 15 3 2 2" xfId="9335"/>
    <cellStyle name="Normal 15 3 2 2 2" xfId="10521"/>
    <cellStyle name="Normal 15 3 2 2 2 2" xfId="13589"/>
    <cellStyle name="Normal 15 3 2 2 2 2 2" xfId="21312"/>
    <cellStyle name="Normal 15 3 2 2 2 3" xfId="20503"/>
    <cellStyle name="Normal 15 3 2 2 3" xfId="13588"/>
    <cellStyle name="Normal 15 3 2 2 3 2" xfId="21311"/>
    <cellStyle name="Normal 15 3 2 2 4" xfId="18328"/>
    <cellStyle name="Normal 15 3 2 2 4 2" xfId="25030"/>
    <cellStyle name="Normal 15 3 2 2 5" xfId="19708"/>
    <cellStyle name="Normal 15 3 2 3" xfId="10119"/>
    <cellStyle name="Normal 15 3 2 3 2" xfId="13590"/>
    <cellStyle name="Normal 15 3 2 3 2 2" xfId="21313"/>
    <cellStyle name="Normal 15 3 2 3 3" xfId="20093"/>
    <cellStyle name="Normal 15 3 2 4" xfId="13587"/>
    <cellStyle name="Normal 15 3 2 4 2" xfId="21310"/>
    <cellStyle name="Normal 15 3 2 5" xfId="17795"/>
    <cellStyle name="Normal 15 3 2 5 2" xfId="24619"/>
    <cellStyle name="Normal 15 3 2 6" xfId="18594"/>
    <cellStyle name="Normal 15 3 2 6 2" xfId="25262"/>
    <cellStyle name="Normal 15 3 2 7" xfId="18794"/>
    <cellStyle name="Normal 15 3 2 7 2" xfId="25453"/>
    <cellStyle name="Normal 15 3 2 8" xfId="19024"/>
    <cellStyle name="Normal 15 3 2 8 2" xfId="25666"/>
    <cellStyle name="Normal 15 3 2 9" xfId="19243"/>
    <cellStyle name="Normal 15 3 3" xfId="8806"/>
    <cellStyle name="Normal 15 3 3 2" xfId="18075"/>
    <cellStyle name="Normal 15 3 4" xfId="9882"/>
    <cellStyle name="Normal 15 3 4 2" xfId="13591"/>
    <cellStyle name="Normal 15 3 4 2 2" xfId="21314"/>
    <cellStyle name="Normal 15 3 4 3" xfId="17571"/>
    <cellStyle name="Normal 15 3 4 3 2" xfId="24480"/>
    <cellStyle name="Normal 15 3 4 4" xfId="20027"/>
    <cellStyle name="Normal 15 3 5" xfId="13586"/>
    <cellStyle name="Normal 15 3 5 2" xfId="21309"/>
    <cellStyle name="Normal 15 3 6" xfId="17371"/>
    <cellStyle name="Normal 15 3 7" xfId="6295"/>
    <cellStyle name="Normal 15 4" xfId="2882"/>
    <cellStyle name="Normal 15 4 2" xfId="17372"/>
    <cellStyle name="Normal 15 4 3" xfId="7641"/>
    <cellStyle name="Normal 15 5" xfId="3637"/>
    <cellStyle name="Normal 15 5 2" xfId="17373"/>
    <cellStyle name="Normal 15 5 3" xfId="7642"/>
    <cellStyle name="Normal 15 6" xfId="7643"/>
    <cellStyle name="Normal 15 6 2" xfId="17374"/>
    <cellStyle name="Normal 15 7" xfId="8740"/>
    <cellStyle name="Normal 15 7 2" xfId="17375"/>
    <cellStyle name="Normal 15 8" xfId="7644"/>
    <cellStyle name="Normal 15 8 2" xfId="17376"/>
    <cellStyle name="Normal 15 9" xfId="7645"/>
    <cellStyle name="Normal 15 9 2" xfId="17377"/>
    <cellStyle name="Normal 150" xfId="8715"/>
    <cellStyle name="Normal 150 2" xfId="8807"/>
    <cellStyle name="Normal 150 2 2" xfId="18076"/>
    <cellStyle name="Normal 150 3" xfId="10301"/>
    <cellStyle name="Normal 150 3 2" xfId="13593"/>
    <cellStyle name="Normal 150 3 2 2" xfId="21316"/>
    <cellStyle name="Normal 150 3 3" xfId="18026"/>
    <cellStyle name="Normal 150 3 3 2" xfId="24809"/>
    <cellStyle name="Normal 150 3 4" xfId="20282"/>
    <cellStyle name="Normal 150 4" xfId="13592"/>
    <cellStyle name="Normal 150 4 2" xfId="21315"/>
    <cellStyle name="Normal 150 5" xfId="17378"/>
    <cellStyle name="Normal 150 6" xfId="19490"/>
    <cellStyle name="Normal 151" xfId="7646"/>
    <cellStyle name="Normal 151 2" xfId="17379"/>
    <cellStyle name="Normal 152" xfId="7647"/>
    <cellStyle name="Normal 152 2" xfId="17380"/>
    <cellStyle name="Normal 153" xfId="7648"/>
    <cellStyle name="Normal 153 2" xfId="17381"/>
    <cellStyle name="Normal 154" xfId="7649"/>
    <cellStyle name="Normal 154 2" xfId="17382"/>
    <cellStyle name="Normal 155" xfId="7650"/>
    <cellStyle name="Normal 156" xfId="7651"/>
    <cellStyle name="Normal 157" xfId="7652"/>
    <cellStyle name="Normal 158" xfId="7653"/>
    <cellStyle name="Normal 159" xfId="7654"/>
    <cellStyle name="Normal 16" xfId="501"/>
    <cellStyle name="Normal 16 10" xfId="7655"/>
    <cellStyle name="Normal 16 10 2" xfId="17383"/>
    <cellStyle name="Normal 16 11" xfId="7656"/>
    <cellStyle name="Normal 16 11 2" xfId="17384"/>
    <cellStyle name="Normal 16 12" xfId="7657"/>
    <cellStyle name="Normal 16 12 2" xfId="17385"/>
    <cellStyle name="Normal 16 13" xfId="7658"/>
    <cellStyle name="Normal 16 13 2" xfId="17386"/>
    <cellStyle name="Normal 16 14" xfId="7659"/>
    <cellStyle name="Normal 16 14 2" xfId="17387"/>
    <cellStyle name="Normal 16 15" xfId="8739"/>
    <cellStyle name="Normal 16 15 2" xfId="18035"/>
    <cellStyle name="Normal 16 16" xfId="7660"/>
    <cellStyle name="Normal 16 17" xfId="9129"/>
    <cellStyle name="Normal 16 17 2" xfId="10336"/>
    <cellStyle name="Normal 16 17 2 2" xfId="13595"/>
    <cellStyle name="Normal 16 17 2 2 2" xfId="21318"/>
    <cellStyle name="Normal 16 17 2 3" xfId="20317"/>
    <cellStyle name="Normal 16 17 3" xfId="13594"/>
    <cellStyle name="Normal 16 17 3 2" xfId="21317"/>
    <cellStyle name="Normal 16 17 4" xfId="18142"/>
    <cellStyle name="Normal 16 17 4 2" xfId="24844"/>
    <cellStyle name="Normal 16 17 5" xfId="19522"/>
    <cellStyle name="Normal 16 18" xfId="9883"/>
    <cellStyle name="Normal 16 19" xfId="12876"/>
    <cellStyle name="Normal 16 2" xfId="502"/>
    <cellStyle name="Normal 16 2 2" xfId="7661"/>
    <cellStyle name="Normal 16 2 3" xfId="8808"/>
    <cellStyle name="Normal 16 2 3 2" xfId="18077"/>
    <cellStyle name="Normal 16 2 4" xfId="9884"/>
    <cellStyle name="Normal 16 2 5" xfId="17388"/>
    <cellStyle name="Normal 16 2 6" xfId="6297"/>
    <cellStyle name="Normal 16 20" xfId="18498"/>
    <cellStyle name="Normal 16 20 2" xfId="25165"/>
    <cellStyle name="Normal 16 21" xfId="18696"/>
    <cellStyle name="Normal 16 21 2" xfId="25355"/>
    <cellStyle name="Normal 16 22" xfId="18890"/>
    <cellStyle name="Normal 16 22 2" xfId="25546"/>
    <cellStyle name="Normal 16 23" xfId="19141"/>
    <cellStyle name="Normal 16 24" xfId="6296"/>
    <cellStyle name="Normal 16 3" xfId="2085"/>
    <cellStyle name="Normal 16 3 2" xfId="7662"/>
    <cellStyle name="Normal 16 3 3" xfId="8809"/>
    <cellStyle name="Normal 16 3 3 2" xfId="18078"/>
    <cellStyle name="Normal 16 3 4" xfId="9885"/>
    <cellStyle name="Normal 16 3 5" xfId="17389"/>
    <cellStyle name="Normal 16 3 6" xfId="6298"/>
    <cellStyle name="Normal 16 4" xfId="3536"/>
    <cellStyle name="Normal 16 4 2" xfId="7663"/>
    <cellStyle name="Normal 16 4 3" xfId="8810"/>
    <cellStyle name="Normal 16 4 3 2" xfId="18079"/>
    <cellStyle name="Normal 16 4 4" xfId="9886"/>
    <cellStyle name="Normal 16 4 5" xfId="17390"/>
    <cellStyle name="Normal 16 4 6" xfId="6299"/>
    <cellStyle name="Normal 16 5" xfId="6300"/>
    <cellStyle name="Normal 16 5 2" xfId="7664"/>
    <cellStyle name="Normal 16 5 3" xfId="8811"/>
    <cellStyle name="Normal 16 5 3 2" xfId="18080"/>
    <cellStyle name="Normal 16 5 4" xfId="9887"/>
    <cellStyle name="Normal 16 5 5" xfId="17391"/>
    <cellStyle name="Normal 16 6" xfId="6301"/>
    <cellStyle name="Normal 16 6 2" xfId="16777"/>
    <cellStyle name="Normal 16 7" xfId="6302"/>
    <cellStyle name="Normal 16 7 2" xfId="7665"/>
    <cellStyle name="Normal 16 7 2 2" xfId="9336"/>
    <cellStyle name="Normal 16 7 2 2 2" xfId="10522"/>
    <cellStyle name="Normal 16 7 2 2 2 2" xfId="13599"/>
    <cellStyle name="Normal 16 7 2 2 2 2 2" xfId="21322"/>
    <cellStyle name="Normal 16 7 2 2 2 3" xfId="20504"/>
    <cellStyle name="Normal 16 7 2 2 3" xfId="13598"/>
    <cellStyle name="Normal 16 7 2 2 3 2" xfId="21321"/>
    <cellStyle name="Normal 16 7 2 2 4" xfId="18329"/>
    <cellStyle name="Normal 16 7 2 2 4 2" xfId="25031"/>
    <cellStyle name="Normal 16 7 2 2 5" xfId="19709"/>
    <cellStyle name="Normal 16 7 2 3" xfId="10120"/>
    <cellStyle name="Normal 16 7 2 3 2" xfId="13600"/>
    <cellStyle name="Normal 16 7 2 3 2 2" xfId="21323"/>
    <cellStyle name="Normal 16 7 2 3 3" xfId="20094"/>
    <cellStyle name="Normal 16 7 2 4" xfId="13597"/>
    <cellStyle name="Normal 16 7 2 4 2" xfId="21320"/>
    <cellStyle name="Normal 16 7 2 5" xfId="17796"/>
    <cellStyle name="Normal 16 7 2 5 2" xfId="24620"/>
    <cellStyle name="Normal 16 7 2 6" xfId="18595"/>
    <cellStyle name="Normal 16 7 2 6 2" xfId="25263"/>
    <cellStyle name="Normal 16 7 2 7" xfId="18795"/>
    <cellStyle name="Normal 16 7 2 7 2" xfId="25454"/>
    <cellStyle name="Normal 16 7 2 8" xfId="19025"/>
    <cellStyle name="Normal 16 7 2 8 2" xfId="25667"/>
    <cellStyle name="Normal 16 7 2 9" xfId="19244"/>
    <cellStyle name="Normal 16 7 3" xfId="8812"/>
    <cellStyle name="Normal 16 7 3 2" xfId="18081"/>
    <cellStyle name="Normal 16 7 4" xfId="9888"/>
    <cellStyle name="Normal 16 7 4 2" xfId="13601"/>
    <cellStyle name="Normal 16 7 4 2 2" xfId="21324"/>
    <cellStyle name="Normal 16 7 4 3" xfId="17572"/>
    <cellStyle name="Normal 16 7 4 3 2" xfId="24481"/>
    <cellStyle name="Normal 16 7 4 4" xfId="20028"/>
    <cellStyle name="Normal 16 7 5" xfId="13596"/>
    <cellStyle name="Normal 16 7 5 2" xfId="21319"/>
    <cellStyle name="Normal 16 7 6" xfId="17392"/>
    <cellStyle name="Normal 16 8" xfId="7666"/>
    <cellStyle name="Normal 16 8 2" xfId="17393"/>
    <cellStyle name="Normal 16 9" xfId="7667"/>
    <cellStyle name="Normal 16 9 2" xfId="17394"/>
    <cellStyle name="Normal 160" xfId="7668"/>
    <cellStyle name="Normal 161" xfId="7669"/>
    <cellStyle name="Normal 162" xfId="7670"/>
    <cellStyle name="Normal 163" xfId="7671"/>
    <cellStyle name="Normal 164" xfId="7672"/>
    <cellStyle name="Normal 165" xfId="7673"/>
    <cellStyle name="Normal 166" xfId="7674"/>
    <cellStyle name="Normal 167" xfId="7675"/>
    <cellStyle name="Normal 167 2" xfId="17797"/>
    <cellStyle name="Normal 168" xfId="7676"/>
    <cellStyle name="Normal 168 2" xfId="17798"/>
    <cellStyle name="Normal 169" xfId="8466"/>
    <cellStyle name="Normal 169 2" xfId="10184"/>
    <cellStyle name="Normal 169 2 2" xfId="13603"/>
    <cellStyle name="Normal 169 2 2 2" xfId="21326"/>
    <cellStyle name="Normal 169 2 3" xfId="20159"/>
    <cellStyle name="Normal 169 3" xfId="13602"/>
    <cellStyle name="Normal 169 3 2" xfId="21325"/>
    <cellStyle name="Normal 169 4" xfId="17881"/>
    <cellStyle name="Normal 169 4 2" xfId="24685"/>
    <cellStyle name="Normal 169 5" xfId="19406"/>
    <cellStyle name="Normal 17" xfId="503"/>
    <cellStyle name="Normal 17 10" xfId="9130"/>
    <cellStyle name="Normal 17 10 2" xfId="10337"/>
    <cellStyle name="Normal 17 10 2 2" xfId="13605"/>
    <cellStyle name="Normal 17 10 2 2 2" xfId="21328"/>
    <cellStyle name="Normal 17 10 2 3" xfId="20318"/>
    <cellStyle name="Normal 17 10 3" xfId="13604"/>
    <cellStyle name="Normal 17 10 3 2" xfId="21327"/>
    <cellStyle name="Normal 17 10 4" xfId="18143"/>
    <cellStyle name="Normal 17 10 4 2" xfId="24845"/>
    <cellStyle name="Normal 17 10 5" xfId="19523"/>
    <cellStyle name="Normal 17 11" xfId="9889"/>
    <cellStyle name="Normal 17 12" xfId="12877"/>
    <cellStyle name="Normal 17 13" xfId="18499"/>
    <cellStyle name="Normal 17 13 2" xfId="25166"/>
    <cellStyle name="Normal 17 14" xfId="18697"/>
    <cellStyle name="Normal 17 14 2" xfId="25356"/>
    <cellStyle name="Normal 17 15" xfId="18891"/>
    <cellStyle name="Normal 17 15 2" xfId="25547"/>
    <cellStyle name="Normal 17 16" xfId="19142"/>
    <cellStyle name="Normal 17 17" xfId="6303"/>
    <cellStyle name="Normal 17 2" xfId="504"/>
    <cellStyle name="Normal 17 2 2" xfId="7677"/>
    <cellStyle name="Normal 17 2 3" xfId="8814"/>
    <cellStyle name="Normal 17 2 4" xfId="9890"/>
    <cellStyle name="Normal 17 2 5" xfId="6304"/>
    <cellStyle name="Normal 17 3" xfId="2086"/>
    <cellStyle name="Normal 17 3 2" xfId="7678"/>
    <cellStyle name="Normal 17 3 3" xfId="8813"/>
    <cellStyle name="Normal 17 3 3 2" xfId="18082"/>
    <cellStyle name="Normal 17 3 4" xfId="6305"/>
    <cellStyle name="Normal 17 4" xfId="6306"/>
    <cellStyle name="Normal 17 5" xfId="6307"/>
    <cellStyle name="Normal 17 6" xfId="6308"/>
    <cellStyle name="Normal 17 6 2" xfId="16778"/>
    <cellStyle name="Normal 17 7" xfId="6309"/>
    <cellStyle name="Normal 17 7 10" xfId="19245"/>
    <cellStyle name="Normal 17 7 2" xfId="9044"/>
    <cellStyle name="Normal 17 7 2 2" xfId="10312"/>
    <cellStyle name="Normal 17 7 2 2 2" xfId="13608"/>
    <cellStyle name="Normal 17 7 2 2 2 2" xfId="21331"/>
    <cellStyle name="Normal 17 7 2 2 3" xfId="20293"/>
    <cellStyle name="Normal 17 7 2 3" xfId="13607"/>
    <cellStyle name="Normal 17 7 2 3 2" xfId="21330"/>
    <cellStyle name="Normal 17 7 2 4" xfId="18113"/>
    <cellStyle name="Normal 17 7 2 4 2" xfId="24820"/>
    <cellStyle name="Normal 17 7 2 5" xfId="19498"/>
    <cellStyle name="Normal 17 7 3" xfId="9338"/>
    <cellStyle name="Normal 17 7 3 2" xfId="10524"/>
    <cellStyle name="Normal 17 7 3 2 2" xfId="13610"/>
    <cellStyle name="Normal 17 7 3 2 2 2" xfId="21333"/>
    <cellStyle name="Normal 17 7 3 2 3" xfId="20506"/>
    <cellStyle name="Normal 17 7 3 3" xfId="13609"/>
    <cellStyle name="Normal 17 7 3 3 2" xfId="21332"/>
    <cellStyle name="Normal 17 7 3 4" xfId="18331"/>
    <cellStyle name="Normal 17 7 3 4 2" xfId="25033"/>
    <cellStyle name="Normal 17 7 3 5" xfId="19711"/>
    <cellStyle name="Normal 17 7 4" xfId="9891"/>
    <cellStyle name="Normal 17 7 4 2" xfId="13611"/>
    <cellStyle name="Normal 17 7 4 2 2" xfId="21334"/>
    <cellStyle name="Normal 17 7 4 3" xfId="20029"/>
    <cellStyle name="Normal 17 7 5" xfId="13606"/>
    <cellStyle name="Normal 17 7 5 2" xfId="21329"/>
    <cellStyle name="Normal 17 7 6" xfId="17573"/>
    <cellStyle name="Normal 17 7 6 2" xfId="24482"/>
    <cellStyle name="Normal 17 7 7" xfId="18596"/>
    <cellStyle name="Normal 17 7 7 2" xfId="25264"/>
    <cellStyle name="Normal 17 7 8" xfId="18796"/>
    <cellStyle name="Normal 17 7 8 2" xfId="25455"/>
    <cellStyle name="Normal 17 7 9" xfId="19026"/>
    <cellStyle name="Normal 17 7 9 2" xfId="25668"/>
    <cellStyle name="Normal 17 8" xfId="7679"/>
    <cellStyle name="Normal 17 9" xfId="8478"/>
    <cellStyle name="Normal 17 9 2" xfId="10197"/>
    <cellStyle name="Normal 17 9 2 2" xfId="13613"/>
    <cellStyle name="Normal 17 9 2 2 2" xfId="21336"/>
    <cellStyle name="Normal 17 9 2 3" xfId="20172"/>
    <cellStyle name="Normal 17 9 3" xfId="13612"/>
    <cellStyle name="Normal 17 9 3 2" xfId="21335"/>
    <cellStyle name="Normal 17 9 4" xfId="17894"/>
    <cellStyle name="Normal 17 9 4 2" xfId="24699"/>
    <cellStyle name="Normal 17 9 5" xfId="19415"/>
    <cellStyle name="Normal 170" xfId="8530"/>
    <cellStyle name="Normal 170 2" xfId="10250"/>
    <cellStyle name="Normal 170 2 2" xfId="13615"/>
    <cellStyle name="Normal 170 2 2 2" xfId="21338"/>
    <cellStyle name="Normal 170 2 3" xfId="20229"/>
    <cellStyle name="Normal 170 3" xfId="13614"/>
    <cellStyle name="Normal 170 3 2" xfId="21337"/>
    <cellStyle name="Normal 170 4" xfId="17951"/>
    <cellStyle name="Normal 170 4 2" xfId="24756"/>
    <cellStyle name="Normal 170 5" xfId="19447"/>
    <cellStyle name="Normal 171" xfId="9107"/>
    <cellStyle name="Normal 171 2" xfId="10319"/>
    <cellStyle name="Normal 171 2 2" xfId="13617"/>
    <cellStyle name="Normal 171 2 2 2" xfId="21340"/>
    <cellStyle name="Normal 171 2 3" xfId="20300"/>
    <cellStyle name="Normal 171 3" xfId="13616"/>
    <cellStyle name="Normal 171 3 2" xfId="21339"/>
    <cellStyle name="Normal 171 4" xfId="18122"/>
    <cellStyle name="Normal 171 4 2" xfId="24827"/>
    <cellStyle name="Normal 171 5" xfId="19505"/>
    <cellStyle name="Normal 172" xfId="9103"/>
    <cellStyle name="Normal 172 2" xfId="10315"/>
    <cellStyle name="Normal 172 2 2" xfId="13619"/>
    <cellStyle name="Normal 172 2 2 2" xfId="21342"/>
    <cellStyle name="Normal 172 2 3" xfId="20296"/>
    <cellStyle name="Normal 172 3" xfId="13618"/>
    <cellStyle name="Normal 172 3 2" xfId="21341"/>
    <cellStyle name="Normal 172 4" xfId="18118"/>
    <cellStyle name="Normal 172 4 2" xfId="24823"/>
    <cellStyle name="Normal 172 5" xfId="19501"/>
    <cellStyle name="Normal 173" xfId="9116"/>
    <cellStyle name="Normal 173 2" xfId="10323"/>
    <cellStyle name="Normal 173 2 2" xfId="13621"/>
    <cellStyle name="Normal 173 2 2 2" xfId="21344"/>
    <cellStyle name="Normal 173 2 3" xfId="20304"/>
    <cellStyle name="Normal 173 3" xfId="13620"/>
    <cellStyle name="Normal 173 3 2" xfId="21343"/>
    <cellStyle name="Normal 173 4" xfId="18129"/>
    <cellStyle name="Normal 173 4 2" xfId="24831"/>
    <cellStyle name="Normal 173 5" xfId="19509"/>
    <cellStyle name="Normal 174" xfId="9157"/>
    <cellStyle name="Normal 174 2" xfId="10364"/>
    <cellStyle name="Normal 174 2 2" xfId="13623"/>
    <cellStyle name="Normal 174 2 2 2" xfId="21346"/>
    <cellStyle name="Normal 174 2 3" xfId="20346"/>
    <cellStyle name="Normal 174 3" xfId="13622"/>
    <cellStyle name="Normal 174 3 2" xfId="21345"/>
    <cellStyle name="Normal 174 4" xfId="18171"/>
    <cellStyle name="Normal 174 4 2" xfId="24873"/>
    <cellStyle name="Normal 174 5" xfId="19551"/>
    <cellStyle name="Normal 175" xfId="9437"/>
    <cellStyle name="Normal 175 2" xfId="10615"/>
    <cellStyle name="Normal 175 2 2" xfId="13625"/>
    <cellStyle name="Normal 175 2 2 2" xfId="21348"/>
    <cellStyle name="Normal 175 2 3" xfId="20597"/>
    <cellStyle name="Normal 175 3" xfId="13624"/>
    <cellStyle name="Normal 175 3 2" xfId="21347"/>
    <cellStyle name="Normal 175 4" xfId="18423"/>
    <cellStyle name="Normal 175 4 2" xfId="25124"/>
    <cellStyle name="Normal 175 5" xfId="19802"/>
    <cellStyle name="Normal 176" xfId="9231"/>
    <cellStyle name="Normal 176 2" xfId="10430"/>
    <cellStyle name="Normal 176 2 2" xfId="13627"/>
    <cellStyle name="Normal 176 2 2 2" xfId="21350"/>
    <cellStyle name="Normal 176 2 3" xfId="20412"/>
    <cellStyle name="Normal 176 3" xfId="13626"/>
    <cellStyle name="Normal 176 3 2" xfId="21349"/>
    <cellStyle name="Normal 176 4" xfId="18237"/>
    <cellStyle name="Normal 176 4 2" xfId="24939"/>
    <cellStyle name="Normal 176 5" xfId="19617"/>
    <cellStyle name="Normal 177" xfId="9444"/>
    <cellStyle name="Normal 177 2" xfId="10620"/>
    <cellStyle name="Normal 177 2 2" xfId="13629"/>
    <cellStyle name="Normal 177 2 2 2" xfId="21352"/>
    <cellStyle name="Normal 177 2 3" xfId="20602"/>
    <cellStyle name="Normal 177 3" xfId="13628"/>
    <cellStyle name="Normal 177 3 2" xfId="21351"/>
    <cellStyle name="Normal 177 4" xfId="18428"/>
    <cellStyle name="Normal 177 4 2" xfId="25129"/>
    <cellStyle name="Normal 177 5" xfId="19807"/>
    <cellStyle name="Normal 178" xfId="9454"/>
    <cellStyle name="Normal 178 2" xfId="10629"/>
    <cellStyle name="Normal 178 2 2" xfId="13631"/>
    <cellStyle name="Normal 178 2 2 2" xfId="21354"/>
    <cellStyle name="Normal 178 2 3" xfId="20611"/>
    <cellStyle name="Normal 178 3" xfId="13630"/>
    <cellStyle name="Normal 178 3 2" xfId="21353"/>
    <cellStyle name="Normal 178 4" xfId="18437"/>
    <cellStyle name="Normal 178 4 2" xfId="25138"/>
    <cellStyle name="Normal 178 5" xfId="19816"/>
    <cellStyle name="Normal 179" xfId="9183"/>
    <cellStyle name="Normal 179 2" xfId="10388"/>
    <cellStyle name="Normal 179 2 2" xfId="13633"/>
    <cellStyle name="Normal 179 2 2 2" xfId="21356"/>
    <cellStyle name="Normal 179 2 3" xfId="20370"/>
    <cellStyle name="Normal 179 3" xfId="13632"/>
    <cellStyle name="Normal 179 3 2" xfId="21355"/>
    <cellStyle name="Normal 179 4" xfId="18195"/>
    <cellStyle name="Normal 179 4 2" xfId="24897"/>
    <cellStyle name="Normal 179 5" xfId="19575"/>
    <cellStyle name="Normal 18" xfId="505"/>
    <cellStyle name="Normal 18 10" xfId="9131"/>
    <cellStyle name="Normal 18 10 2" xfId="10338"/>
    <cellStyle name="Normal 18 10 2 2" xfId="13635"/>
    <cellStyle name="Normal 18 10 2 2 2" xfId="21358"/>
    <cellStyle name="Normal 18 10 2 3" xfId="20319"/>
    <cellStyle name="Normal 18 10 3" xfId="13634"/>
    <cellStyle name="Normal 18 10 3 2" xfId="21357"/>
    <cellStyle name="Normal 18 10 4" xfId="18144"/>
    <cellStyle name="Normal 18 10 4 2" xfId="24846"/>
    <cellStyle name="Normal 18 10 5" xfId="19524"/>
    <cellStyle name="Normal 18 11" xfId="9892"/>
    <cellStyle name="Normal 18 12" xfId="12878"/>
    <cellStyle name="Normal 18 13" xfId="17395"/>
    <cellStyle name="Normal 18 14" xfId="18500"/>
    <cellStyle name="Normal 18 14 2" xfId="25167"/>
    <cellStyle name="Normal 18 15" xfId="18698"/>
    <cellStyle name="Normal 18 15 2" xfId="25357"/>
    <cellStyle name="Normal 18 16" xfId="18892"/>
    <cellStyle name="Normal 18 16 2" xfId="25548"/>
    <cellStyle name="Normal 18 17" xfId="19143"/>
    <cellStyle name="Normal 18 18" xfId="6310"/>
    <cellStyle name="Normal 18 2" xfId="506"/>
    <cellStyle name="Normal 18 2 2" xfId="7680"/>
    <cellStyle name="Normal 18 2 3" xfId="8816"/>
    <cellStyle name="Normal 18 2 4" xfId="9893"/>
    <cellStyle name="Normal 18 2 5" xfId="6311"/>
    <cellStyle name="Normal 18 3" xfId="2087"/>
    <cellStyle name="Normal 18 3 2" xfId="7681"/>
    <cellStyle name="Normal 18 3 3" xfId="8815"/>
    <cellStyle name="Normal 18 3 3 2" xfId="18083"/>
    <cellStyle name="Normal 18 3 4" xfId="6312"/>
    <cellStyle name="Normal 18 4" xfId="6313"/>
    <cellStyle name="Normal 18 5" xfId="6314"/>
    <cellStyle name="Normal 18 6" xfId="6315"/>
    <cellStyle name="Normal 18 7" xfId="6316"/>
    <cellStyle name="Normal 18 7 10" xfId="19246"/>
    <cellStyle name="Normal 18 7 2" xfId="9045"/>
    <cellStyle name="Normal 18 7 2 2" xfId="10313"/>
    <cellStyle name="Normal 18 7 2 2 2" xfId="13638"/>
    <cellStyle name="Normal 18 7 2 2 2 2" xfId="21361"/>
    <cellStyle name="Normal 18 7 2 2 3" xfId="20294"/>
    <cellStyle name="Normal 18 7 2 3" xfId="13637"/>
    <cellStyle name="Normal 18 7 2 3 2" xfId="21360"/>
    <cellStyle name="Normal 18 7 2 4" xfId="18114"/>
    <cellStyle name="Normal 18 7 2 4 2" xfId="24821"/>
    <cellStyle name="Normal 18 7 2 5" xfId="19499"/>
    <cellStyle name="Normal 18 7 3" xfId="9340"/>
    <cellStyle name="Normal 18 7 3 2" xfId="10525"/>
    <cellStyle name="Normal 18 7 3 2 2" xfId="13640"/>
    <cellStyle name="Normal 18 7 3 2 2 2" xfId="21363"/>
    <cellStyle name="Normal 18 7 3 2 3" xfId="20507"/>
    <cellStyle name="Normal 18 7 3 3" xfId="13639"/>
    <cellStyle name="Normal 18 7 3 3 2" xfId="21362"/>
    <cellStyle name="Normal 18 7 3 4" xfId="18332"/>
    <cellStyle name="Normal 18 7 3 4 2" xfId="25034"/>
    <cellStyle name="Normal 18 7 3 5" xfId="19712"/>
    <cellStyle name="Normal 18 7 4" xfId="9894"/>
    <cellStyle name="Normal 18 7 4 2" xfId="13641"/>
    <cellStyle name="Normal 18 7 4 2 2" xfId="21364"/>
    <cellStyle name="Normal 18 7 4 3" xfId="20030"/>
    <cellStyle name="Normal 18 7 5" xfId="13636"/>
    <cellStyle name="Normal 18 7 5 2" xfId="21359"/>
    <cellStyle name="Normal 18 7 6" xfId="17574"/>
    <cellStyle name="Normal 18 7 6 2" xfId="24483"/>
    <cellStyle name="Normal 18 7 7" xfId="18597"/>
    <cellStyle name="Normal 18 7 7 2" xfId="25265"/>
    <cellStyle name="Normal 18 7 8" xfId="18797"/>
    <cellStyle name="Normal 18 7 8 2" xfId="25456"/>
    <cellStyle name="Normal 18 7 9" xfId="19028"/>
    <cellStyle name="Normal 18 7 9 2" xfId="25669"/>
    <cellStyle name="Normal 18 8" xfId="8738"/>
    <cellStyle name="Normal 18 9" xfId="8487"/>
    <cellStyle name="Normal 18 9 2" xfId="10207"/>
    <cellStyle name="Normal 18 9 2 2" xfId="13643"/>
    <cellStyle name="Normal 18 9 2 2 2" xfId="21366"/>
    <cellStyle name="Normal 18 9 2 3" xfId="20182"/>
    <cellStyle name="Normal 18 9 3" xfId="13642"/>
    <cellStyle name="Normal 18 9 3 2" xfId="21365"/>
    <cellStyle name="Normal 18 9 4" xfId="17904"/>
    <cellStyle name="Normal 18 9 4 2" xfId="24709"/>
    <cellStyle name="Normal 18 9 5" xfId="19421"/>
    <cellStyle name="Normal 180" xfId="9440"/>
    <cellStyle name="Normal 180 2" xfId="10616"/>
    <cellStyle name="Normal 180 2 2" xfId="13645"/>
    <cellStyle name="Normal 180 2 2 2" xfId="21368"/>
    <cellStyle name="Normal 180 2 3" xfId="20598"/>
    <cellStyle name="Normal 180 3" xfId="13644"/>
    <cellStyle name="Normal 180 3 2" xfId="21367"/>
    <cellStyle name="Normal 180 4" xfId="18424"/>
    <cellStyle name="Normal 180 4 2" xfId="25125"/>
    <cellStyle name="Normal 180 5" xfId="19803"/>
    <cellStyle name="Normal 181" xfId="9215"/>
    <cellStyle name="Normal 181 2" xfId="10415"/>
    <cellStyle name="Normal 181 2 2" xfId="13647"/>
    <cellStyle name="Normal 181 2 2 2" xfId="21370"/>
    <cellStyle name="Normal 181 2 3" xfId="20397"/>
    <cellStyle name="Normal 181 3" xfId="13646"/>
    <cellStyle name="Normal 181 3 2" xfId="21369"/>
    <cellStyle name="Normal 181 4" xfId="18222"/>
    <cellStyle name="Normal 181 4 2" xfId="24924"/>
    <cellStyle name="Normal 181 5" xfId="19602"/>
    <cellStyle name="Normal 182" xfId="9209"/>
    <cellStyle name="Normal 182 2" xfId="10409"/>
    <cellStyle name="Normal 182 2 2" xfId="13649"/>
    <cellStyle name="Normal 182 2 2 2" xfId="21372"/>
    <cellStyle name="Normal 182 2 3" xfId="20391"/>
    <cellStyle name="Normal 182 3" xfId="13648"/>
    <cellStyle name="Normal 182 3 2" xfId="21371"/>
    <cellStyle name="Normal 182 4" xfId="18216"/>
    <cellStyle name="Normal 182 4 2" xfId="24918"/>
    <cellStyle name="Normal 182 5" xfId="19596"/>
    <cellStyle name="Normal 183" xfId="9362"/>
    <cellStyle name="Normal 183 2" xfId="10548"/>
    <cellStyle name="Normal 183 2 2" xfId="13651"/>
    <cellStyle name="Normal 183 2 2 2" xfId="21374"/>
    <cellStyle name="Normal 183 2 3" xfId="20530"/>
    <cellStyle name="Normal 183 3" xfId="13650"/>
    <cellStyle name="Normal 183 3 2" xfId="21373"/>
    <cellStyle name="Normal 183 4" xfId="18355"/>
    <cellStyle name="Normal 183 4 2" xfId="25057"/>
    <cellStyle name="Normal 183 5" xfId="19735"/>
    <cellStyle name="Normal 184" xfId="9210"/>
    <cellStyle name="Normal 184 2" xfId="10410"/>
    <cellStyle name="Normal 184 2 2" xfId="13653"/>
    <cellStyle name="Normal 184 2 2 2" xfId="21376"/>
    <cellStyle name="Normal 184 2 3" xfId="20392"/>
    <cellStyle name="Normal 184 3" xfId="13652"/>
    <cellStyle name="Normal 184 3 2" xfId="21375"/>
    <cellStyle name="Normal 184 4" xfId="18217"/>
    <cellStyle name="Normal 184 4 2" xfId="24919"/>
    <cellStyle name="Normal 184 5" xfId="19597"/>
    <cellStyle name="Normal 185" xfId="9277"/>
    <cellStyle name="Normal 185 2" xfId="10467"/>
    <cellStyle name="Normal 185 2 2" xfId="13655"/>
    <cellStyle name="Normal 185 2 2 2" xfId="21378"/>
    <cellStyle name="Normal 185 2 3" xfId="20449"/>
    <cellStyle name="Normal 185 3" xfId="13654"/>
    <cellStyle name="Normal 185 3 2" xfId="21377"/>
    <cellStyle name="Normal 185 4" xfId="18274"/>
    <cellStyle name="Normal 185 4 2" xfId="24976"/>
    <cellStyle name="Normal 185 5" xfId="19654"/>
    <cellStyle name="Normal 186" xfId="7682"/>
    <cellStyle name="Normal 186 2" xfId="17396"/>
    <cellStyle name="Normal 187" xfId="9261"/>
    <cellStyle name="Normal 187 2" xfId="10456"/>
    <cellStyle name="Normal 187 2 2" xfId="13657"/>
    <cellStyle name="Normal 187 2 2 2" xfId="21380"/>
    <cellStyle name="Normal 187 2 3" xfId="20438"/>
    <cellStyle name="Normal 187 3" xfId="13656"/>
    <cellStyle name="Normal 187 3 2" xfId="21379"/>
    <cellStyle name="Normal 187 4" xfId="18263"/>
    <cellStyle name="Normal 187 4 2" xfId="24965"/>
    <cellStyle name="Normal 187 5" xfId="19643"/>
    <cellStyle name="Normal 188" xfId="9200"/>
    <cellStyle name="Normal 188 2" xfId="10404"/>
    <cellStyle name="Normal 188 2 2" xfId="13659"/>
    <cellStyle name="Normal 188 2 2 2" xfId="21382"/>
    <cellStyle name="Normal 188 2 3" xfId="20386"/>
    <cellStyle name="Normal 188 3" xfId="13658"/>
    <cellStyle name="Normal 188 3 2" xfId="21381"/>
    <cellStyle name="Normal 188 4" xfId="18211"/>
    <cellStyle name="Normal 188 4 2" xfId="24913"/>
    <cellStyle name="Normal 188 5" xfId="19591"/>
    <cellStyle name="Normal 189" xfId="9236"/>
    <cellStyle name="Normal 189 2" xfId="10435"/>
    <cellStyle name="Normal 189 2 2" xfId="13661"/>
    <cellStyle name="Normal 189 2 2 2" xfId="21384"/>
    <cellStyle name="Normal 189 2 3" xfId="20417"/>
    <cellStyle name="Normal 189 3" xfId="13660"/>
    <cellStyle name="Normal 189 3 2" xfId="21383"/>
    <cellStyle name="Normal 189 4" xfId="18242"/>
    <cellStyle name="Normal 189 4 2" xfId="24944"/>
    <cellStyle name="Normal 189 5" xfId="19622"/>
    <cellStyle name="Normal 19" xfId="507"/>
    <cellStyle name="Normal 19 10" xfId="7683"/>
    <cellStyle name="Normal 19 10 2" xfId="17398"/>
    <cellStyle name="Normal 19 11" xfId="7684"/>
    <cellStyle name="Normal 19 11 2" xfId="17399"/>
    <cellStyle name="Normal 19 12" xfId="7685"/>
    <cellStyle name="Normal 19 12 2" xfId="17400"/>
    <cellStyle name="Normal 19 13" xfId="7686"/>
    <cellStyle name="Normal 19 13 2" xfId="17401"/>
    <cellStyle name="Normal 19 14" xfId="7687"/>
    <cellStyle name="Normal 19 14 2" xfId="17402"/>
    <cellStyle name="Normal 19 15" xfId="7688"/>
    <cellStyle name="Normal 19 15 2" xfId="17799"/>
    <cellStyle name="Normal 19 16" xfId="7689"/>
    <cellStyle name="Normal 19 17" xfId="9132"/>
    <cellStyle name="Normal 19 17 2" xfId="10339"/>
    <cellStyle name="Normal 19 17 2 2" xfId="13663"/>
    <cellStyle name="Normal 19 17 2 2 2" xfId="21386"/>
    <cellStyle name="Normal 19 17 2 3" xfId="20320"/>
    <cellStyle name="Normal 19 17 3" xfId="13662"/>
    <cellStyle name="Normal 19 17 3 2" xfId="21385"/>
    <cellStyle name="Normal 19 17 4" xfId="18145"/>
    <cellStyle name="Normal 19 17 4 2" xfId="24847"/>
    <cellStyle name="Normal 19 17 5" xfId="19525"/>
    <cellStyle name="Normal 19 18" xfId="9895"/>
    <cellStyle name="Normal 19 19" xfId="12886"/>
    <cellStyle name="Normal 19 19 2" xfId="20642"/>
    <cellStyle name="Normal 19 2" xfId="508"/>
    <cellStyle name="Normal 19 2 2" xfId="509"/>
    <cellStyle name="Normal 19 2 2 2" xfId="2090"/>
    <cellStyle name="Normal 19 2 2 2 2" xfId="3101"/>
    <cellStyle name="Normal 19 2 2 2 2 2" xfId="13666"/>
    <cellStyle name="Normal 19 2 2 2 2 2 2" xfId="21390"/>
    <cellStyle name="Normal 19 2 2 2 2 3" xfId="20508"/>
    <cellStyle name="Normal 19 2 2 2 2 4" xfId="10526"/>
    <cellStyle name="Normal 19 2 2 2 3" xfId="4840"/>
    <cellStyle name="Normal 19 2 2 2 3 2" xfId="21389"/>
    <cellStyle name="Normal 19 2 2 2 4" xfId="18333"/>
    <cellStyle name="Normal 19 2 2 2 4 2" xfId="25035"/>
    <cellStyle name="Normal 19 2 2 2 5" xfId="19713"/>
    <cellStyle name="Normal 19 2 2 3" xfId="2602"/>
    <cellStyle name="Normal 19 2 2 3 2" xfId="3102"/>
    <cellStyle name="Normal 19 2 2 3 2 2" xfId="21391"/>
    <cellStyle name="Normal 19 2 2 3 2 3" xfId="13667"/>
    <cellStyle name="Normal 19 2 2 3 3" xfId="4841"/>
    <cellStyle name="Normal 19 2 2 4" xfId="3100"/>
    <cellStyle name="Normal 19 2 2 4 2" xfId="21388"/>
    <cellStyle name="Normal 19 2 2 4 3" xfId="13665"/>
    <cellStyle name="Normal 19 2 2 5" xfId="4839"/>
    <cellStyle name="Normal 19 2 2 5 2" xfId="24696"/>
    <cellStyle name="Normal 19 2 2 6" xfId="18598"/>
    <cellStyle name="Normal 19 2 2 6 2" xfId="25266"/>
    <cellStyle name="Normal 19 2 2 7" xfId="18798"/>
    <cellStyle name="Normal 19 2 2 7 2" xfId="25457"/>
    <cellStyle name="Normal 19 2 2 8" xfId="19029"/>
    <cellStyle name="Normal 19 2 2 8 2" xfId="25670"/>
    <cellStyle name="Normal 19 2 2 9" xfId="19247"/>
    <cellStyle name="Normal 19 2 3" xfId="2089"/>
    <cellStyle name="Normal 19 2 3 2" xfId="3103"/>
    <cellStyle name="Normal 19 2 3 2 2" xfId="18084"/>
    <cellStyle name="Normal 19 2 3 3" xfId="4842"/>
    <cellStyle name="Normal 19 2 3 4" xfId="8817"/>
    <cellStyle name="Normal 19 2 4" xfId="2601"/>
    <cellStyle name="Normal 19 2 4 2" xfId="3104"/>
    <cellStyle name="Normal 19 2 4 2 2" xfId="21392"/>
    <cellStyle name="Normal 19 2 4 2 3" xfId="13668"/>
    <cellStyle name="Normal 19 2 4 3" xfId="4843"/>
    <cellStyle name="Normal 19 2 4 3 2" xfId="24484"/>
    <cellStyle name="Normal 19 2 4 4" xfId="19886"/>
    <cellStyle name="Normal 19 2 5" xfId="3099"/>
    <cellStyle name="Normal 19 2 5 2" xfId="21387"/>
    <cellStyle name="Normal 19 2 5 3" xfId="13664"/>
    <cellStyle name="Normal 19 2 6" xfId="4838"/>
    <cellStyle name="Normal 19 2 6 2" xfId="24322"/>
    <cellStyle name="Normal 19 2 7" xfId="17403"/>
    <cellStyle name="Normal 19 20" xfId="17397"/>
    <cellStyle name="Normal 19 21" xfId="18501"/>
    <cellStyle name="Normal 19 21 2" xfId="25168"/>
    <cellStyle name="Normal 19 22" xfId="18699"/>
    <cellStyle name="Normal 19 22 2" xfId="25358"/>
    <cellStyle name="Normal 19 23" xfId="18893"/>
    <cellStyle name="Normal 19 23 2" xfId="25549"/>
    <cellStyle name="Normal 19 24" xfId="19144"/>
    <cellStyle name="Normal 19 25" xfId="6317"/>
    <cellStyle name="Normal 19 3" xfId="1207"/>
    <cellStyle name="Normal 19 3 2" xfId="2287"/>
    <cellStyle name="Normal 19 3 2 2" xfId="3106"/>
    <cellStyle name="Normal 19 3 2 3" xfId="4845"/>
    <cellStyle name="Normal 19 3 2 4" xfId="17404"/>
    <cellStyle name="Normal 19 3 3" xfId="3105"/>
    <cellStyle name="Normal 19 3 4" xfId="4844"/>
    <cellStyle name="Normal 19 3 5" xfId="7690"/>
    <cellStyle name="Normal 19 4" xfId="1775"/>
    <cellStyle name="Normal 19 4 2" xfId="3107"/>
    <cellStyle name="Normal 19 4 2 2" xfId="17405"/>
    <cellStyle name="Normal 19 4 3" xfId="4846"/>
    <cellStyle name="Normal 19 4 4" xfId="7691"/>
    <cellStyle name="Normal 19 5" xfId="2088"/>
    <cellStyle name="Normal 19 5 2" xfId="17406"/>
    <cellStyle name="Normal 19 6" xfId="7692"/>
    <cellStyle name="Normal 19 6 2" xfId="17407"/>
    <cellStyle name="Normal 19 7" xfId="7693"/>
    <cellStyle name="Normal 19 7 2" xfId="17408"/>
    <cellStyle name="Normal 19 8" xfId="7694"/>
    <cellStyle name="Normal 19 8 2" xfId="17409"/>
    <cellStyle name="Normal 19 9" xfId="7695"/>
    <cellStyle name="Normal 19 9 2" xfId="17410"/>
    <cellStyle name="Normal 190" xfId="9235"/>
    <cellStyle name="Normal 190 2" xfId="10434"/>
    <cellStyle name="Normal 190 2 2" xfId="13670"/>
    <cellStyle name="Normal 190 2 2 2" xfId="21394"/>
    <cellStyle name="Normal 190 2 3" xfId="20416"/>
    <cellStyle name="Normal 190 3" xfId="13669"/>
    <cellStyle name="Normal 190 3 2" xfId="21393"/>
    <cellStyle name="Normal 190 4" xfId="18241"/>
    <cellStyle name="Normal 190 4 2" xfId="24943"/>
    <cellStyle name="Normal 190 5" xfId="19621"/>
    <cellStyle name="Normal 191" xfId="9192"/>
    <cellStyle name="Normal 191 2" xfId="10396"/>
    <cellStyle name="Normal 191 2 2" xfId="13672"/>
    <cellStyle name="Normal 191 2 2 2" xfId="21396"/>
    <cellStyle name="Normal 191 2 3" xfId="20378"/>
    <cellStyle name="Normal 191 3" xfId="13671"/>
    <cellStyle name="Normal 191 3 2" xfId="21395"/>
    <cellStyle name="Normal 191 4" xfId="18203"/>
    <cellStyle name="Normal 191 4 2" xfId="24905"/>
    <cellStyle name="Normal 191 5" xfId="19583"/>
    <cellStyle name="Normal 192" xfId="9435"/>
    <cellStyle name="Normal 192 2" xfId="10614"/>
    <cellStyle name="Normal 192 2 2" xfId="13674"/>
    <cellStyle name="Normal 192 2 2 2" xfId="21398"/>
    <cellStyle name="Normal 192 2 3" xfId="20596"/>
    <cellStyle name="Normal 192 3" xfId="13673"/>
    <cellStyle name="Normal 192 3 2" xfId="21397"/>
    <cellStyle name="Normal 192 4" xfId="18421"/>
    <cellStyle name="Normal 192 4 2" xfId="25123"/>
    <cellStyle name="Normal 192 5" xfId="19801"/>
    <cellStyle name="Normal 193" xfId="9289"/>
    <cellStyle name="Normal 193 2" xfId="10478"/>
    <cellStyle name="Normal 193 2 2" xfId="13676"/>
    <cellStyle name="Normal 193 2 2 2" xfId="21400"/>
    <cellStyle name="Normal 193 2 3" xfId="20460"/>
    <cellStyle name="Normal 193 3" xfId="13675"/>
    <cellStyle name="Normal 193 3 2" xfId="21399"/>
    <cellStyle name="Normal 193 4" xfId="18285"/>
    <cellStyle name="Normal 193 4 2" xfId="24987"/>
    <cellStyle name="Normal 193 5" xfId="19665"/>
    <cellStyle name="Normal 194" xfId="9337"/>
    <cellStyle name="Normal 194 2" xfId="10523"/>
    <cellStyle name="Normal 194 2 2" xfId="13678"/>
    <cellStyle name="Normal 194 2 2 2" xfId="21402"/>
    <cellStyle name="Normal 194 2 3" xfId="20505"/>
    <cellStyle name="Normal 194 3" xfId="13677"/>
    <cellStyle name="Normal 194 3 2" xfId="21401"/>
    <cellStyle name="Normal 194 4" xfId="18330"/>
    <cellStyle name="Normal 194 4 2" xfId="25032"/>
    <cellStyle name="Normal 194 5" xfId="19710"/>
    <cellStyle name="Normal 195" xfId="9123"/>
    <cellStyle name="Normal 195 2" xfId="10330"/>
    <cellStyle name="Normal 195 2 2" xfId="13680"/>
    <cellStyle name="Normal 195 2 2 2" xfId="21404"/>
    <cellStyle name="Normal 195 2 3" xfId="20311"/>
    <cellStyle name="Normal 195 3" xfId="13679"/>
    <cellStyle name="Normal 195 3 2" xfId="21403"/>
    <cellStyle name="Normal 195 4" xfId="18136"/>
    <cellStyle name="Normal 195 4 2" xfId="24838"/>
    <cellStyle name="Normal 195 5" xfId="19516"/>
    <cellStyle name="Normal 196" xfId="9228"/>
    <cellStyle name="Normal 196 2" xfId="10427"/>
    <cellStyle name="Normal 196 2 2" xfId="13682"/>
    <cellStyle name="Normal 196 2 2 2" xfId="21406"/>
    <cellStyle name="Normal 196 2 3" xfId="20409"/>
    <cellStyle name="Normal 196 3" xfId="13681"/>
    <cellStyle name="Normal 196 3 2" xfId="21405"/>
    <cellStyle name="Normal 196 4" xfId="18234"/>
    <cellStyle name="Normal 196 4 2" xfId="24936"/>
    <cellStyle name="Normal 196 5" xfId="19614"/>
    <cellStyle name="Normal 197" xfId="9432"/>
    <cellStyle name="Normal 197 2" xfId="10612"/>
    <cellStyle name="Normal 197 2 2" xfId="13684"/>
    <cellStyle name="Normal 197 2 2 2" xfId="21408"/>
    <cellStyle name="Normal 197 2 3" xfId="20594"/>
    <cellStyle name="Normal 197 3" xfId="13683"/>
    <cellStyle name="Normal 197 3 2" xfId="21407"/>
    <cellStyle name="Normal 197 4" xfId="18419"/>
    <cellStyle name="Normal 197 4 2" xfId="25121"/>
    <cellStyle name="Normal 197 5" xfId="19799"/>
    <cellStyle name="Normal 198" xfId="9291"/>
    <cellStyle name="Normal 198 2" xfId="10479"/>
    <cellStyle name="Normal 198 2 2" xfId="13686"/>
    <cellStyle name="Normal 198 2 2 2" xfId="21410"/>
    <cellStyle name="Normal 198 2 3" xfId="20461"/>
    <cellStyle name="Normal 198 3" xfId="13685"/>
    <cellStyle name="Normal 198 3 2" xfId="21409"/>
    <cellStyle name="Normal 198 4" xfId="18286"/>
    <cellStyle name="Normal 198 4 2" xfId="24988"/>
    <cellStyle name="Normal 198 5" xfId="19666"/>
    <cellStyle name="Normal 199" xfId="7696"/>
    <cellStyle name="Normal 199 2" xfId="17411"/>
    <cellStyle name="Normal 2" xfId="510"/>
    <cellStyle name="Normal 2 10" xfId="6318"/>
    <cellStyle name="Normal 2 10 2" xfId="7697"/>
    <cellStyle name="Normal 2 10 3" xfId="8818"/>
    <cellStyle name="Normal 2 10 3 2" xfId="18085"/>
    <cellStyle name="Normal 2 10 4" xfId="9896"/>
    <cellStyle name="Normal 2 10 5" xfId="17412"/>
    <cellStyle name="Normal 2 11" xfId="6319"/>
    <cellStyle name="Normal 2 11 2" xfId="16780"/>
    <cellStyle name="Normal 2 12" xfId="6320"/>
    <cellStyle name="Normal 2 12 2" xfId="7698"/>
    <cellStyle name="Normal 2 12 3" xfId="8819"/>
    <cellStyle name="Normal 2 12 3 2" xfId="18086"/>
    <cellStyle name="Normal 2 12 4" xfId="9897"/>
    <cellStyle name="Normal 2 12 5" xfId="17413"/>
    <cellStyle name="Normal 2 13" xfId="8476"/>
    <cellStyle name="Normal 2 13 2" xfId="8820"/>
    <cellStyle name="Normal 2 13 2 2" xfId="18087"/>
    <cellStyle name="Normal 2 13 3" xfId="10195"/>
    <cellStyle name="Normal 2 13 3 2" xfId="13688"/>
    <cellStyle name="Normal 2 13 3 2 2" xfId="21412"/>
    <cellStyle name="Normal 2 13 3 3" xfId="17892"/>
    <cellStyle name="Normal 2 13 3 3 2" xfId="24697"/>
    <cellStyle name="Normal 2 13 3 4" xfId="20170"/>
    <cellStyle name="Normal 2 13 4" xfId="13687"/>
    <cellStyle name="Normal 2 13 4 2" xfId="21411"/>
    <cellStyle name="Normal 2 13 5" xfId="16779"/>
    <cellStyle name="Normal 2 13 5 2" xfId="24323"/>
    <cellStyle name="Normal 2 13 6" xfId="17414"/>
    <cellStyle name="Normal 2 13 7" xfId="19414"/>
    <cellStyle name="Normal 2 14" xfId="7699"/>
    <cellStyle name="Normal 2 14 2" xfId="17415"/>
    <cellStyle name="Normal 2 145 2 3" xfId="3543"/>
    <cellStyle name="Normal 2 15" xfId="7700"/>
    <cellStyle name="Normal 2 15 2" xfId="17416"/>
    <cellStyle name="Normal 2 16" xfId="7701"/>
    <cellStyle name="Normal 2 16 2" xfId="17417"/>
    <cellStyle name="Normal 2 17" xfId="7702"/>
    <cellStyle name="Normal 2 17 2" xfId="17418"/>
    <cellStyle name="Normal 2 18" xfId="7703"/>
    <cellStyle name="Normal 2 18 2" xfId="17419"/>
    <cellStyle name="Normal 2 19" xfId="7704"/>
    <cellStyle name="Normal 2 19 2" xfId="17420"/>
    <cellStyle name="Normal 2 2" xfId="511"/>
    <cellStyle name="Normal 2 2 10" xfId="18529"/>
    <cellStyle name="Normal 2 2 10 2" xfId="25197"/>
    <cellStyle name="Normal 2 2 11" xfId="18729"/>
    <cellStyle name="Normal 2 2 11 2" xfId="25388"/>
    <cellStyle name="Normal 2 2 12" xfId="18925"/>
    <cellStyle name="Normal 2 2 12 2" xfId="25581"/>
    <cellStyle name="Normal 2 2 13" xfId="19178"/>
    <cellStyle name="Normal 2 2 2" xfId="512"/>
    <cellStyle name="Normal 2 2 2 10" xfId="3544"/>
    <cellStyle name="Normal 2 2 2 2" xfId="1323"/>
    <cellStyle name="Normal 2 2 2 2 2" xfId="16783"/>
    <cellStyle name="Normal 2 2 2 2 3" xfId="6322"/>
    <cellStyle name="Normal 2 2 2 3" xfId="2091"/>
    <cellStyle name="Normal 2 2 2 3 10" xfId="19031"/>
    <cellStyle name="Normal 2 2 2 3 10 2" xfId="25672"/>
    <cellStyle name="Normal 2 2 2 3 11" xfId="19249"/>
    <cellStyle name="Normal 2 2 2 3 12" xfId="6323"/>
    <cellStyle name="Normal 2 2 2 3 2" xfId="8479"/>
    <cellStyle name="Normal 2 2 2 3 2 2" xfId="10198"/>
    <cellStyle name="Normal 2 2 2 3 2 2 2" xfId="13693"/>
    <cellStyle name="Normal 2 2 2 3 2 2 2 2" xfId="21417"/>
    <cellStyle name="Normal 2 2 2 3 2 2 3" xfId="20173"/>
    <cellStyle name="Normal 2 2 2 3 2 3" xfId="13692"/>
    <cellStyle name="Normal 2 2 2 3 2 3 2" xfId="21416"/>
    <cellStyle name="Normal 2 2 2 3 2 4" xfId="17895"/>
    <cellStyle name="Normal 2 2 2 3 2 4 2" xfId="24700"/>
    <cellStyle name="Normal 2 2 2 3 2 5" xfId="19416"/>
    <cellStyle name="Normal 2 2 2 3 3" xfId="9343"/>
    <cellStyle name="Normal 2 2 2 3 3 2" xfId="10529"/>
    <cellStyle name="Normal 2 2 2 3 3 2 2" xfId="13695"/>
    <cellStyle name="Normal 2 2 2 3 3 2 2 2" xfId="21419"/>
    <cellStyle name="Normal 2 2 2 3 3 2 3" xfId="20511"/>
    <cellStyle name="Normal 2 2 2 3 3 3" xfId="13694"/>
    <cellStyle name="Normal 2 2 2 3 3 3 2" xfId="21418"/>
    <cellStyle name="Normal 2 2 2 3 3 4" xfId="18336"/>
    <cellStyle name="Normal 2 2 2 3 3 4 2" xfId="25038"/>
    <cellStyle name="Normal 2 2 2 3 3 5" xfId="19716"/>
    <cellStyle name="Normal 2 2 2 3 4" xfId="9607"/>
    <cellStyle name="Normal 2 2 2 3 4 2" xfId="13696"/>
    <cellStyle name="Normal 2 2 2 3 4 2 2" xfId="21420"/>
    <cellStyle name="Normal 2 2 2 3 4 3" xfId="19889"/>
    <cellStyle name="Normal 2 2 2 3 5" xfId="13691"/>
    <cellStyle name="Normal 2 2 2 3 5 2" xfId="21415"/>
    <cellStyle name="Normal 2 2 2 3 6" xfId="16784"/>
    <cellStyle name="Normal 2 2 2 3 6 2" xfId="24325"/>
    <cellStyle name="Normal 2 2 2 3 7" xfId="17576"/>
    <cellStyle name="Normal 2 2 2 3 7 2" xfId="24486"/>
    <cellStyle name="Normal 2 2 2 3 8" xfId="18600"/>
    <cellStyle name="Normal 2 2 2 3 8 2" xfId="25268"/>
    <cellStyle name="Normal 2 2 2 3 9" xfId="18800"/>
    <cellStyle name="Normal 2 2 2 3 9 2" xfId="25459"/>
    <cellStyle name="Normal 2 2 2 4" xfId="1324"/>
    <cellStyle name="Normal 2 2 2 4 10" xfId="19248"/>
    <cellStyle name="Normal 2 2 2 4 11" xfId="8477"/>
    <cellStyle name="Normal 2 2 2 4 2" xfId="9341"/>
    <cellStyle name="Normal 2 2 2 4 2 2" xfId="10527"/>
    <cellStyle name="Normal 2 2 2 4 2 2 2" xfId="13699"/>
    <cellStyle name="Normal 2 2 2 4 2 2 2 2" xfId="21423"/>
    <cellStyle name="Normal 2 2 2 4 2 2 3" xfId="20509"/>
    <cellStyle name="Normal 2 2 2 4 2 3" xfId="13698"/>
    <cellStyle name="Normal 2 2 2 4 2 3 2" xfId="21422"/>
    <cellStyle name="Normal 2 2 2 4 2 4" xfId="18334"/>
    <cellStyle name="Normal 2 2 2 4 2 4 2" xfId="25036"/>
    <cellStyle name="Normal 2 2 2 4 2 5" xfId="19714"/>
    <cellStyle name="Normal 2 2 2 4 3" xfId="10196"/>
    <cellStyle name="Normal 2 2 2 4 3 2" xfId="13700"/>
    <cellStyle name="Normal 2 2 2 4 3 2 2" xfId="21424"/>
    <cellStyle name="Normal 2 2 2 4 3 3" xfId="20171"/>
    <cellStyle name="Normal 2 2 2 4 4" xfId="12922"/>
    <cellStyle name="Normal 2 2 2 4 4 2" xfId="20666"/>
    <cellStyle name="Normal 2 2 2 4 5" xfId="13697"/>
    <cellStyle name="Normal 2 2 2 4 5 2" xfId="21421"/>
    <cellStyle name="Normal 2 2 2 4 6" xfId="17893"/>
    <cellStyle name="Normal 2 2 2 4 6 2" xfId="24698"/>
    <cellStyle name="Normal 2 2 2 4 7" xfId="18599"/>
    <cellStyle name="Normal 2 2 2 4 7 2" xfId="25267"/>
    <cellStyle name="Normal 2 2 2 4 8" xfId="18799"/>
    <cellStyle name="Normal 2 2 2 4 8 2" xfId="25458"/>
    <cellStyle name="Normal 2 2 2 4 9" xfId="19030"/>
    <cellStyle name="Normal 2 2 2 4 9 2" xfId="25671"/>
    <cellStyle name="Normal 2 2 2 5" xfId="2886"/>
    <cellStyle name="Normal 2 2 2 5 2" xfId="8612"/>
    <cellStyle name="Normal 2 2 2 6" xfId="9606"/>
    <cellStyle name="Normal 2 2 2 6 2" xfId="13701"/>
    <cellStyle name="Normal 2 2 2 6 2 2" xfId="21425"/>
    <cellStyle name="Normal 2 2 2 6 3" xfId="17575"/>
    <cellStyle name="Normal 2 2 2 6 3 2" xfId="24485"/>
    <cellStyle name="Normal 2 2 2 6 4" xfId="19888"/>
    <cellStyle name="Normal 2 2 2 7" xfId="13690"/>
    <cellStyle name="Normal 2 2 2 7 2" xfId="21414"/>
    <cellStyle name="Normal 2 2 2 8" xfId="16782"/>
    <cellStyle name="Normal 2 2 2 8 2" xfId="24324"/>
    <cellStyle name="Normal 2 2 2 9" xfId="6321"/>
    <cellStyle name="Normal 2 2 2_Sheet2" xfId="6324"/>
    <cellStyle name="Normal 2 2 3" xfId="513"/>
    <cellStyle name="Normal 2 2 3 2" xfId="6326"/>
    <cellStyle name="Normal 2 2 3 2 10" xfId="19033"/>
    <cellStyle name="Normal 2 2 3 2 10 2" xfId="25674"/>
    <cellStyle name="Normal 2 2 3 2 11" xfId="19251"/>
    <cellStyle name="Normal 2 2 3 2 2" xfId="8481"/>
    <cellStyle name="Normal 2 2 3 2 2 2" xfId="10200"/>
    <cellStyle name="Normal 2 2 3 2 2 2 2" xfId="13705"/>
    <cellStyle name="Normal 2 2 3 2 2 2 2 2" xfId="21429"/>
    <cellStyle name="Normal 2 2 3 2 2 2 3" xfId="20175"/>
    <cellStyle name="Normal 2 2 3 2 2 3" xfId="13704"/>
    <cellStyle name="Normal 2 2 3 2 2 3 2" xfId="21428"/>
    <cellStyle name="Normal 2 2 3 2 2 4" xfId="17897"/>
    <cellStyle name="Normal 2 2 3 2 2 4 2" xfId="24702"/>
    <cellStyle name="Normal 2 2 3 2 2 5" xfId="19417"/>
    <cellStyle name="Normal 2 2 3 2 3" xfId="9345"/>
    <cellStyle name="Normal 2 2 3 2 3 2" xfId="10531"/>
    <cellStyle name="Normal 2 2 3 2 3 2 2" xfId="13707"/>
    <cellStyle name="Normal 2 2 3 2 3 2 2 2" xfId="21431"/>
    <cellStyle name="Normal 2 2 3 2 3 2 3" xfId="20513"/>
    <cellStyle name="Normal 2 2 3 2 3 3" xfId="13706"/>
    <cellStyle name="Normal 2 2 3 2 3 3 2" xfId="21430"/>
    <cellStyle name="Normal 2 2 3 2 3 4" xfId="18338"/>
    <cellStyle name="Normal 2 2 3 2 3 4 2" xfId="25040"/>
    <cellStyle name="Normal 2 2 3 2 3 5" xfId="19718"/>
    <cellStyle name="Normal 2 2 3 2 4" xfId="9609"/>
    <cellStyle name="Normal 2 2 3 2 4 2" xfId="13708"/>
    <cellStyle name="Normal 2 2 3 2 4 2 2" xfId="21432"/>
    <cellStyle name="Normal 2 2 3 2 4 3" xfId="19891"/>
    <cellStyle name="Normal 2 2 3 2 5" xfId="13703"/>
    <cellStyle name="Normal 2 2 3 2 5 2" xfId="21427"/>
    <cellStyle name="Normal 2 2 3 2 6" xfId="16786"/>
    <cellStyle name="Normal 2 2 3 2 6 2" xfId="24327"/>
    <cellStyle name="Normal 2 2 3 2 7" xfId="17578"/>
    <cellStyle name="Normal 2 2 3 2 7 2" xfId="24488"/>
    <cellStyle name="Normal 2 2 3 2 8" xfId="18602"/>
    <cellStyle name="Normal 2 2 3 2 8 2" xfId="25270"/>
    <cellStyle name="Normal 2 2 3 2 9" xfId="18802"/>
    <cellStyle name="Normal 2 2 3 2 9 2" xfId="25461"/>
    <cellStyle name="Normal 2 2 3 3" xfId="8480"/>
    <cellStyle name="Normal 2 2 3 3 2" xfId="9344"/>
    <cellStyle name="Normal 2 2 3 3 2 2" xfId="10530"/>
    <cellStyle name="Normal 2 2 3 3 2 2 2" xfId="13711"/>
    <cellStyle name="Normal 2 2 3 3 2 2 2 2" xfId="21435"/>
    <cellStyle name="Normal 2 2 3 3 2 2 3" xfId="20512"/>
    <cellStyle name="Normal 2 2 3 3 2 3" xfId="13710"/>
    <cellStyle name="Normal 2 2 3 3 2 3 2" xfId="21434"/>
    <cellStyle name="Normal 2 2 3 3 2 4" xfId="18337"/>
    <cellStyle name="Normal 2 2 3 3 2 4 2" xfId="25039"/>
    <cellStyle name="Normal 2 2 3 3 2 5" xfId="19717"/>
    <cellStyle name="Normal 2 2 3 3 3" xfId="10199"/>
    <cellStyle name="Normal 2 2 3 3 3 2" xfId="13712"/>
    <cellStyle name="Normal 2 2 3 3 3 2 2" xfId="21436"/>
    <cellStyle name="Normal 2 2 3 3 3 3" xfId="20174"/>
    <cellStyle name="Normal 2 2 3 3 4" xfId="13709"/>
    <cellStyle name="Normal 2 2 3 3 4 2" xfId="21433"/>
    <cellStyle name="Normal 2 2 3 3 5" xfId="17896"/>
    <cellStyle name="Normal 2 2 3 3 5 2" xfId="24701"/>
    <cellStyle name="Normal 2 2 3 3 6" xfId="18601"/>
    <cellStyle name="Normal 2 2 3 3 6 2" xfId="25269"/>
    <cellStyle name="Normal 2 2 3 3 7" xfId="18801"/>
    <cellStyle name="Normal 2 2 3 3 7 2" xfId="25460"/>
    <cellStyle name="Normal 2 2 3 3 8" xfId="19032"/>
    <cellStyle name="Normal 2 2 3 3 8 2" xfId="25673"/>
    <cellStyle name="Normal 2 2 3 3 9" xfId="19250"/>
    <cellStyle name="Normal 2 2 3 4" xfId="8821"/>
    <cellStyle name="Normal 2 2 3 4 2" xfId="18088"/>
    <cellStyle name="Normal 2 2 3 5" xfId="9608"/>
    <cellStyle name="Normal 2 2 3 5 2" xfId="13713"/>
    <cellStyle name="Normal 2 2 3 5 2 2" xfId="21437"/>
    <cellStyle name="Normal 2 2 3 5 3" xfId="17577"/>
    <cellStyle name="Normal 2 2 3 5 3 2" xfId="24487"/>
    <cellStyle name="Normal 2 2 3 5 4" xfId="19890"/>
    <cellStyle name="Normal 2 2 3 6" xfId="13702"/>
    <cellStyle name="Normal 2 2 3 6 2" xfId="21426"/>
    <cellStyle name="Normal 2 2 3 7" xfId="16785"/>
    <cellStyle name="Normal 2 2 3 7 2" xfId="24326"/>
    <cellStyle name="Normal 2 2 3 8" xfId="17421"/>
    <cellStyle name="Normal 2 2 3 9" xfId="6325"/>
    <cellStyle name="Normal 2 2 4" xfId="2658"/>
    <cellStyle name="Normal 2 2 4 10" xfId="18803"/>
    <cellStyle name="Normal 2 2 4 10 2" xfId="25462"/>
    <cellStyle name="Normal 2 2 4 11" xfId="19034"/>
    <cellStyle name="Normal 2 2 4 11 2" xfId="25675"/>
    <cellStyle name="Normal 2 2 4 12" xfId="19252"/>
    <cellStyle name="Normal 2 2 4 2" xfId="3108"/>
    <cellStyle name="Normal 2 2 4 2 10" xfId="19035"/>
    <cellStyle name="Normal 2 2 4 2 10 2" xfId="25676"/>
    <cellStyle name="Normal 2 2 4 2 11" xfId="19253"/>
    <cellStyle name="Normal 2 2 4 2 12" xfId="6327"/>
    <cellStyle name="Normal 2 2 4 2 2" xfId="8482"/>
    <cellStyle name="Normal 2 2 4 2 2 2" xfId="10202"/>
    <cellStyle name="Normal 2 2 4 2 2 2 2" xfId="13717"/>
    <cellStyle name="Normal 2 2 4 2 2 2 2 2" xfId="21441"/>
    <cellStyle name="Normal 2 2 4 2 2 2 3" xfId="20177"/>
    <cellStyle name="Normal 2 2 4 2 2 3" xfId="13716"/>
    <cellStyle name="Normal 2 2 4 2 2 3 2" xfId="21440"/>
    <cellStyle name="Normal 2 2 4 2 2 4" xfId="17899"/>
    <cellStyle name="Normal 2 2 4 2 2 4 2" xfId="24704"/>
    <cellStyle name="Normal 2 2 4 2 2 5" xfId="19419"/>
    <cellStyle name="Normal 2 2 4 2 3" xfId="9347"/>
    <cellStyle name="Normal 2 2 4 2 3 2" xfId="10533"/>
    <cellStyle name="Normal 2 2 4 2 3 2 2" xfId="13719"/>
    <cellStyle name="Normal 2 2 4 2 3 2 2 2" xfId="21443"/>
    <cellStyle name="Normal 2 2 4 2 3 2 3" xfId="20515"/>
    <cellStyle name="Normal 2 2 4 2 3 3" xfId="13718"/>
    <cellStyle name="Normal 2 2 4 2 3 3 2" xfId="21442"/>
    <cellStyle name="Normal 2 2 4 2 3 4" xfId="18340"/>
    <cellStyle name="Normal 2 2 4 2 3 4 2" xfId="25042"/>
    <cellStyle name="Normal 2 2 4 2 3 5" xfId="19720"/>
    <cellStyle name="Normal 2 2 4 2 4" xfId="9611"/>
    <cellStyle name="Normal 2 2 4 2 4 2" xfId="13720"/>
    <cellStyle name="Normal 2 2 4 2 4 2 2" xfId="21444"/>
    <cellStyle name="Normal 2 2 4 2 4 3" xfId="19893"/>
    <cellStyle name="Normal 2 2 4 2 5" xfId="13715"/>
    <cellStyle name="Normal 2 2 4 2 5 2" xfId="21439"/>
    <cellStyle name="Normal 2 2 4 2 6" xfId="16788"/>
    <cellStyle name="Normal 2 2 4 2 6 2" xfId="24329"/>
    <cellStyle name="Normal 2 2 4 2 7" xfId="17580"/>
    <cellStyle name="Normal 2 2 4 2 7 2" xfId="24490"/>
    <cellStyle name="Normal 2 2 4 2 8" xfId="18604"/>
    <cellStyle name="Normal 2 2 4 2 8 2" xfId="25272"/>
    <cellStyle name="Normal 2 2 4 2 9" xfId="18804"/>
    <cellStyle name="Normal 2 2 4 2 9 2" xfId="25463"/>
    <cellStyle name="Normal 2 2 4 3" xfId="4854"/>
    <cellStyle name="Normal 2 2 4 3 2" xfId="10201"/>
    <cellStyle name="Normal 2 2 4 3 2 2" xfId="13722"/>
    <cellStyle name="Normal 2 2 4 3 2 2 2" xfId="21446"/>
    <cellStyle name="Normal 2 2 4 3 2 3" xfId="20176"/>
    <cellStyle name="Normal 2 2 4 3 3" xfId="13721"/>
    <cellStyle name="Normal 2 2 4 3 3 2" xfId="21445"/>
    <cellStyle name="Normal 2 2 4 3 4" xfId="17898"/>
    <cellStyle name="Normal 2 2 4 3 4 2" xfId="24703"/>
    <cellStyle name="Normal 2 2 4 3 5" xfId="19418"/>
    <cellStyle name="Normal 2 2 4 4" xfId="9346"/>
    <cellStyle name="Normal 2 2 4 4 2" xfId="10532"/>
    <cellStyle name="Normal 2 2 4 4 2 2" xfId="13724"/>
    <cellStyle name="Normal 2 2 4 4 2 2 2" xfId="21448"/>
    <cellStyle name="Normal 2 2 4 4 2 3" xfId="20514"/>
    <cellStyle name="Normal 2 2 4 4 3" xfId="13723"/>
    <cellStyle name="Normal 2 2 4 4 3 2" xfId="21447"/>
    <cellStyle name="Normal 2 2 4 4 4" xfId="18339"/>
    <cellStyle name="Normal 2 2 4 4 4 2" xfId="25041"/>
    <cellStyle name="Normal 2 2 4 4 5" xfId="19719"/>
    <cellStyle name="Normal 2 2 4 5" xfId="9610"/>
    <cellStyle name="Normal 2 2 4 5 2" xfId="13725"/>
    <cellStyle name="Normal 2 2 4 5 2 2" xfId="21449"/>
    <cellStyle name="Normal 2 2 4 5 3" xfId="19892"/>
    <cellStyle name="Normal 2 2 4 6" xfId="13714"/>
    <cellStyle name="Normal 2 2 4 6 2" xfId="21438"/>
    <cellStyle name="Normal 2 2 4 7" xfId="16787"/>
    <cellStyle name="Normal 2 2 4 7 2" xfId="24328"/>
    <cellStyle name="Normal 2 2 4 8" xfId="17579"/>
    <cellStyle name="Normal 2 2 4 8 2" xfId="24489"/>
    <cellStyle name="Normal 2 2 4 9" xfId="18603"/>
    <cellStyle name="Normal 2 2 4 9 2" xfId="25271"/>
    <cellStyle name="Normal 2 2 5" xfId="2885"/>
    <cellStyle name="Normal 2 2 5 2" xfId="17581"/>
    <cellStyle name="Normal 2 2 5 3" xfId="6328"/>
    <cellStyle name="Normal 2 2 6" xfId="9160"/>
    <cellStyle name="Normal 2 2 6 2" xfId="10367"/>
    <cellStyle name="Normal 2 2 6 2 2" xfId="13727"/>
    <cellStyle name="Normal 2 2 6 2 2 2" xfId="21451"/>
    <cellStyle name="Normal 2 2 6 2 3" xfId="20349"/>
    <cellStyle name="Normal 2 2 6 3" xfId="13726"/>
    <cellStyle name="Normal 2 2 6 3 2" xfId="21450"/>
    <cellStyle name="Normal 2 2 6 4" xfId="18174"/>
    <cellStyle name="Normal 2 2 6 4 2" xfId="24876"/>
    <cellStyle name="Normal 2 2 6 5" xfId="19554"/>
    <cellStyle name="Normal 2 2 7" xfId="13689"/>
    <cellStyle name="Normal 2 2 7 2" xfId="21413"/>
    <cellStyle name="Normal 2 2 8" xfId="16781"/>
    <cellStyle name="Normal 2 2 9" xfId="17119"/>
    <cellStyle name="Normal 2 2 9 2" xfId="24406"/>
    <cellStyle name="Normal 2 20" xfId="8737"/>
    <cellStyle name="Normal 2 20 2" xfId="17422"/>
    <cellStyle name="Normal 2 21" xfId="7705"/>
    <cellStyle name="Normal 2 21 2" xfId="17423"/>
    <cellStyle name="Normal 2 22" xfId="7706"/>
    <cellStyle name="Normal 2 22 2" xfId="17424"/>
    <cellStyle name="Normal 2 23" xfId="7707"/>
    <cellStyle name="Normal 2 23 2" xfId="17425"/>
    <cellStyle name="Normal 2 24" xfId="7708"/>
    <cellStyle name="Normal 2 24 2" xfId="17426"/>
    <cellStyle name="Normal 2 25" xfId="7709"/>
    <cellStyle name="Normal 2 25 2" xfId="17427"/>
    <cellStyle name="Normal 2 26" xfId="7710"/>
    <cellStyle name="Normal 2 26 2" xfId="17428"/>
    <cellStyle name="Normal 2 27" xfId="7711"/>
    <cellStyle name="Normal 2 27 2" xfId="17429"/>
    <cellStyle name="Normal 2 28" xfId="7712"/>
    <cellStyle name="Normal 2 28 2" xfId="17430"/>
    <cellStyle name="Normal 2 29" xfId="7713"/>
    <cellStyle name="Normal 2 29 2" xfId="17431"/>
    <cellStyle name="Normal 2 3" xfId="514"/>
    <cellStyle name="Normal 2 3 10" xfId="6329"/>
    <cellStyle name="Normal 2 3 2" xfId="515"/>
    <cellStyle name="Normal 2 3 2 2" xfId="6331"/>
    <cellStyle name="Normal 2 3 2 2 10" xfId="19038"/>
    <cellStyle name="Normal 2 3 2 2 10 2" xfId="25679"/>
    <cellStyle name="Normal 2 3 2 2 11" xfId="19256"/>
    <cellStyle name="Normal 2 3 2 2 2" xfId="8485"/>
    <cellStyle name="Normal 2 3 2 2 2 2" xfId="10205"/>
    <cellStyle name="Normal 2 3 2 2 2 2 2" xfId="13732"/>
    <cellStyle name="Normal 2 3 2 2 2 2 2 2" xfId="21456"/>
    <cellStyle name="Normal 2 3 2 2 2 2 3" xfId="20180"/>
    <cellStyle name="Normal 2 3 2 2 2 3" xfId="13731"/>
    <cellStyle name="Normal 2 3 2 2 2 3 2" xfId="21455"/>
    <cellStyle name="Normal 2 3 2 2 2 4" xfId="17902"/>
    <cellStyle name="Normal 2 3 2 2 2 4 2" xfId="24707"/>
    <cellStyle name="Normal 2 3 2 2 2 5" xfId="19420"/>
    <cellStyle name="Normal 2 3 2 2 3" xfId="9350"/>
    <cellStyle name="Normal 2 3 2 2 3 2" xfId="10536"/>
    <cellStyle name="Normal 2 3 2 2 3 2 2" xfId="13734"/>
    <cellStyle name="Normal 2 3 2 2 3 2 2 2" xfId="21458"/>
    <cellStyle name="Normal 2 3 2 2 3 2 3" xfId="20518"/>
    <cellStyle name="Normal 2 3 2 2 3 3" xfId="13733"/>
    <cellStyle name="Normal 2 3 2 2 3 3 2" xfId="21457"/>
    <cellStyle name="Normal 2 3 2 2 3 4" xfId="18343"/>
    <cellStyle name="Normal 2 3 2 2 3 4 2" xfId="25045"/>
    <cellStyle name="Normal 2 3 2 2 3 5" xfId="19723"/>
    <cellStyle name="Normal 2 3 2 2 4" xfId="9614"/>
    <cellStyle name="Normal 2 3 2 2 4 2" xfId="13735"/>
    <cellStyle name="Normal 2 3 2 2 4 2 2" xfId="21459"/>
    <cellStyle name="Normal 2 3 2 2 4 3" xfId="19896"/>
    <cellStyle name="Normal 2 3 2 2 5" xfId="13730"/>
    <cellStyle name="Normal 2 3 2 2 5 2" xfId="21454"/>
    <cellStyle name="Normal 2 3 2 2 6" xfId="16791"/>
    <cellStyle name="Normal 2 3 2 2 6 2" xfId="24332"/>
    <cellStyle name="Normal 2 3 2 2 7" xfId="17584"/>
    <cellStyle name="Normal 2 3 2 2 7 2" xfId="24493"/>
    <cellStyle name="Normal 2 3 2 2 8" xfId="18607"/>
    <cellStyle name="Normal 2 3 2 2 8 2" xfId="25275"/>
    <cellStyle name="Normal 2 3 2 2 9" xfId="18807"/>
    <cellStyle name="Normal 2 3 2 2 9 2" xfId="25466"/>
    <cellStyle name="Normal 2 3 2 3" xfId="8484"/>
    <cellStyle name="Normal 2 3 2 3 2" xfId="9349"/>
    <cellStyle name="Normal 2 3 2 3 2 2" xfId="10535"/>
    <cellStyle name="Normal 2 3 2 3 2 2 2" xfId="13738"/>
    <cellStyle name="Normal 2 3 2 3 2 2 2 2" xfId="21462"/>
    <cellStyle name="Normal 2 3 2 3 2 2 3" xfId="20517"/>
    <cellStyle name="Normal 2 3 2 3 2 3" xfId="13737"/>
    <cellStyle name="Normal 2 3 2 3 2 3 2" xfId="21461"/>
    <cellStyle name="Normal 2 3 2 3 2 4" xfId="18342"/>
    <cellStyle name="Normal 2 3 2 3 2 4 2" xfId="25044"/>
    <cellStyle name="Normal 2 3 2 3 2 5" xfId="19722"/>
    <cellStyle name="Normal 2 3 2 3 3" xfId="10204"/>
    <cellStyle name="Normal 2 3 2 3 3 2" xfId="13739"/>
    <cellStyle name="Normal 2 3 2 3 3 2 2" xfId="21463"/>
    <cellStyle name="Normal 2 3 2 3 3 3" xfId="20179"/>
    <cellStyle name="Normal 2 3 2 3 4" xfId="13736"/>
    <cellStyle name="Normal 2 3 2 3 4 2" xfId="21460"/>
    <cellStyle name="Normal 2 3 2 3 5" xfId="17901"/>
    <cellStyle name="Normal 2 3 2 3 5 2" xfId="24706"/>
    <cellStyle name="Normal 2 3 2 3 6" xfId="18606"/>
    <cellStyle name="Normal 2 3 2 3 6 2" xfId="25274"/>
    <cellStyle name="Normal 2 3 2 3 7" xfId="18806"/>
    <cellStyle name="Normal 2 3 2 3 7 2" xfId="25465"/>
    <cellStyle name="Normal 2 3 2 3 8" xfId="19037"/>
    <cellStyle name="Normal 2 3 2 3 8 2" xfId="25678"/>
    <cellStyle name="Normal 2 3 2 3 9" xfId="19255"/>
    <cellStyle name="Normal 2 3 2 4" xfId="8822"/>
    <cellStyle name="Normal 2 3 2 4 2" xfId="18089"/>
    <cellStyle name="Normal 2 3 2 5" xfId="9613"/>
    <cellStyle name="Normal 2 3 2 5 2" xfId="13740"/>
    <cellStyle name="Normal 2 3 2 5 2 2" xfId="21464"/>
    <cellStyle name="Normal 2 3 2 5 3" xfId="17583"/>
    <cellStyle name="Normal 2 3 2 5 3 2" xfId="24492"/>
    <cellStyle name="Normal 2 3 2 5 4" xfId="19895"/>
    <cellStyle name="Normal 2 3 2 6" xfId="13729"/>
    <cellStyle name="Normal 2 3 2 6 2" xfId="21453"/>
    <cellStyle name="Normal 2 3 2 7" xfId="16790"/>
    <cellStyle name="Normal 2 3 2 7 2" xfId="24331"/>
    <cellStyle name="Normal 2 3 2 8" xfId="17432"/>
    <cellStyle name="Normal 2 3 2 9" xfId="6330"/>
    <cellStyle name="Normal 2 3 3" xfId="1325"/>
    <cellStyle name="Normal 2 3 3 2" xfId="8486"/>
    <cellStyle name="Normal 2 3 3 2 2" xfId="9351"/>
    <cellStyle name="Normal 2 3 3 2 2 2" xfId="10537"/>
    <cellStyle name="Normal 2 3 3 2 2 2 2" xfId="13744"/>
    <cellStyle name="Normal 2 3 3 2 2 2 2 2" xfId="21468"/>
    <cellStyle name="Normal 2 3 3 2 2 2 3" xfId="20519"/>
    <cellStyle name="Normal 2 3 3 2 2 3" xfId="13743"/>
    <cellStyle name="Normal 2 3 3 2 2 3 2" xfId="21467"/>
    <cellStyle name="Normal 2 3 3 2 2 4" xfId="18344"/>
    <cellStyle name="Normal 2 3 3 2 2 4 2" xfId="25046"/>
    <cellStyle name="Normal 2 3 3 2 2 5" xfId="19724"/>
    <cellStyle name="Normal 2 3 3 2 3" xfId="10206"/>
    <cellStyle name="Normal 2 3 3 2 3 2" xfId="13745"/>
    <cellStyle name="Normal 2 3 3 2 3 2 2" xfId="21469"/>
    <cellStyle name="Normal 2 3 3 2 3 3" xfId="20181"/>
    <cellStyle name="Normal 2 3 3 2 4" xfId="13742"/>
    <cellStyle name="Normal 2 3 3 2 4 2" xfId="21466"/>
    <cellStyle name="Normal 2 3 3 2 5" xfId="17903"/>
    <cellStyle name="Normal 2 3 3 2 5 2" xfId="24708"/>
    <cellStyle name="Normal 2 3 3 2 6" xfId="18608"/>
    <cellStyle name="Normal 2 3 3 2 6 2" xfId="25276"/>
    <cellStyle name="Normal 2 3 3 2 7" xfId="18808"/>
    <cellStyle name="Normal 2 3 3 2 7 2" xfId="25467"/>
    <cellStyle name="Normal 2 3 3 2 8" xfId="19039"/>
    <cellStyle name="Normal 2 3 3 2 8 2" xfId="25680"/>
    <cellStyle name="Normal 2 3 3 2 9" xfId="19257"/>
    <cellStyle name="Normal 2 3 3 3" xfId="8971"/>
    <cellStyle name="Normal 2 3 3 4" xfId="9615"/>
    <cellStyle name="Normal 2 3 3 4 2" xfId="13746"/>
    <cellStyle name="Normal 2 3 3 4 2 2" xfId="21470"/>
    <cellStyle name="Normal 2 3 3 4 3" xfId="19897"/>
    <cellStyle name="Normal 2 3 3 5" xfId="13741"/>
    <cellStyle name="Normal 2 3 3 5 2" xfId="21465"/>
    <cellStyle name="Normal 2 3 3 6" xfId="16792"/>
    <cellStyle name="Normal 2 3 3 6 2" xfId="24333"/>
    <cellStyle name="Normal 2 3 3 7" xfId="17585"/>
    <cellStyle name="Normal 2 3 3 7 2" xfId="24494"/>
    <cellStyle name="Normal 2 3 3 8" xfId="6332"/>
    <cellStyle name="Normal 2 3 4" xfId="3539"/>
    <cellStyle name="Normal 2 3 5" xfId="8483"/>
    <cellStyle name="Normal 2 3 5 2" xfId="9348"/>
    <cellStyle name="Normal 2 3 5 2 2" xfId="10534"/>
    <cellStyle name="Normal 2 3 5 2 2 2" xfId="13749"/>
    <cellStyle name="Normal 2 3 5 2 2 2 2" xfId="21473"/>
    <cellStyle name="Normal 2 3 5 2 2 3" xfId="20516"/>
    <cellStyle name="Normal 2 3 5 2 3" xfId="13748"/>
    <cellStyle name="Normal 2 3 5 2 3 2" xfId="21472"/>
    <cellStyle name="Normal 2 3 5 2 4" xfId="18341"/>
    <cellStyle name="Normal 2 3 5 2 4 2" xfId="25043"/>
    <cellStyle name="Normal 2 3 5 2 5" xfId="19721"/>
    <cellStyle name="Normal 2 3 5 3" xfId="10203"/>
    <cellStyle name="Normal 2 3 5 3 2" xfId="13750"/>
    <cellStyle name="Normal 2 3 5 3 2 2" xfId="21474"/>
    <cellStyle name="Normal 2 3 5 3 3" xfId="20178"/>
    <cellStyle name="Normal 2 3 5 4" xfId="13747"/>
    <cellStyle name="Normal 2 3 5 4 2" xfId="21471"/>
    <cellStyle name="Normal 2 3 5 5" xfId="17900"/>
    <cellStyle name="Normal 2 3 5 5 2" xfId="24705"/>
    <cellStyle name="Normal 2 3 5 6" xfId="18605"/>
    <cellStyle name="Normal 2 3 5 6 2" xfId="25273"/>
    <cellStyle name="Normal 2 3 5 7" xfId="18805"/>
    <cellStyle name="Normal 2 3 5 7 2" xfId="25464"/>
    <cellStyle name="Normal 2 3 5 8" xfId="19036"/>
    <cellStyle name="Normal 2 3 5 8 2" xfId="25677"/>
    <cellStyle name="Normal 2 3 5 9" xfId="19254"/>
    <cellStyle name="Normal 2 3 6" xfId="8614"/>
    <cellStyle name="Normal 2 3 7" xfId="9612"/>
    <cellStyle name="Normal 2 3 7 2" xfId="13751"/>
    <cellStyle name="Normal 2 3 7 2 2" xfId="21475"/>
    <cellStyle name="Normal 2 3 7 3" xfId="17582"/>
    <cellStyle name="Normal 2 3 7 3 2" xfId="24491"/>
    <cellStyle name="Normal 2 3 7 4" xfId="19894"/>
    <cellStyle name="Normal 2 3 8" xfId="13728"/>
    <cellStyle name="Normal 2 3 8 2" xfId="21452"/>
    <cellStyle name="Normal 2 3 9" xfId="16789"/>
    <cellStyle name="Normal 2 3 9 2" xfId="24330"/>
    <cellStyle name="Normal 2 3_Sheet2" xfId="6333"/>
    <cellStyle name="Normal 2 30" xfId="7714"/>
    <cellStyle name="Normal 2 30 2" xfId="17433"/>
    <cellStyle name="Normal 2 31" xfId="7715"/>
    <cellStyle name="Normal 2 31 2" xfId="17434"/>
    <cellStyle name="Normal 2 32" xfId="7716"/>
    <cellStyle name="Normal 2 32 2" xfId="17435"/>
    <cellStyle name="Normal 2 33" xfId="7717"/>
    <cellStyle name="Normal 2 33 2" xfId="17436"/>
    <cellStyle name="Normal 2 34" xfId="8728"/>
    <cellStyle name="Normal 2 34 2" xfId="17437"/>
    <cellStyle name="Normal 2 35" xfId="7718"/>
    <cellStyle name="Normal 2 35 2" xfId="17438"/>
    <cellStyle name="Normal 2 36" xfId="7719"/>
    <cellStyle name="Normal 2 36 2" xfId="17439"/>
    <cellStyle name="Normal 2 37" xfId="7720"/>
    <cellStyle name="Normal 2 37 2" xfId="17440"/>
    <cellStyle name="Normal 2 38" xfId="7721"/>
    <cellStyle name="Normal 2 38 2" xfId="17441"/>
    <cellStyle name="Normal 2 39" xfId="7722"/>
    <cellStyle name="Normal 2 39 2" xfId="17442"/>
    <cellStyle name="Normal 2 4" xfId="516"/>
    <cellStyle name="Normal 2 4 10" xfId="6334"/>
    <cellStyle name="Normal 2 4 2" xfId="1326"/>
    <cellStyle name="Normal 2 4 2 2" xfId="6336"/>
    <cellStyle name="Normal 2 4 2 2 10" xfId="19042"/>
    <cellStyle name="Normal 2 4 2 2 10 2" xfId="25683"/>
    <cellStyle name="Normal 2 4 2 2 11" xfId="19260"/>
    <cellStyle name="Normal 2 4 2 2 2" xfId="8490"/>
    <cellStyle name="Normal 2 4 2 2 2 2" xfId="10210"/>
    <cellStyle name="Normal 2 4 2 2 2 2 2" xfId="13756"/>
    <cellStyle name="Normal 2 4 2 2 2 2 2 2" xfId="21480"/>
    <cellStyle name="Normal 2 4 2 2 2 2 3" xfId="20185"/>
    <cellStyle name="Normal 2 4 2 2 2 3" xfId="13755"/>
    <cellStyle name="Normal 2 4 2 2 2 3 2" xfId="21479"/>
    <cellStyle name="Normal 2 4 2 2 2 4" xfId="17907"/>
    <cellStyle name="Normal 2 4 2 2 2 4 2" xfId="24712"/>
    <cellStyle name="Normal 2 4 2 2 2 5" xfId="19422"/>
    <cellStyle name="Normal 2 4 2 2 3" xfId="9354"/>
    <cellStyle name="Normal 2 4 2 2 3 2" xfId="10540"/>
    <cellStyle name="Normal 2 4 2 2 3 2 2" xfId="13758"/>
    <cellStyle name="Normal 2 4 2 2 3 2 2 2" xfId="21482"/>
    <cellStyle name="Normal 2 4 2 2 3 2 3" xfId="20522"/>
    <cellStyle name="Normal 2 4 2 2 3 3" xfId="13757"/>
    <cellStyle name="Normal 2 4 2 2 3 3 2" xfId="21481"/>
    <cellStyle name="Normal 2 4 2 2 3 4" xfId="18347"/>
    <cellStyle name="Normal 2 4 2 2 3 4 2" xfId="25049"/>
    <cellStyle name="Normal 2 4 2 2 3 5" xfId="19727"/>
    <cellStyle name="Normal 2 4 2 2 4" xfId="9618"/>
    <cellStyle name="Normal 2 4 2 2 4 2" xfId="13759"/>
    <cellStyle name="Normal 2 4 2 2 4 2 2" xfId="21483"/>
    <cellStyle name="Normal 2 4 2 2 4 3" xfId="19900"/>
    <cellStyle name="Normal 2 4 2 2 5" xfId="13754"/>
    <cellStyle name="Normal 2 4 2 2 5 2" xfId="21478"/>
    <cellStyle name="Normal 2 4 2 2 6" xfId="16795"/>
    <cellStyle name="Normal 2 4 2 2 6 2" xfId="24336"/>
    <cellStyle name="Normal 2 4 2 2 7" xfId="17588"/>
    <cellStyle name="Normal 2 4 2 2 7 2" xfId="24497"/>
    <cellStyle name="Normal 2 4 2 2 8" xfId="18611"/>
    <cellStyle name="Normal 2 4 2 2 8 2" xfId="25279"/>
    <cellStyle name="Normal 2 4 2 2 9" xfId="18811"/>
    <cellStyle name="Normal 2 4 2 2 9 2" xfId="25470"/>
    <cellStyle name="Normal 2 4 2 3" xfId="8489"/>
    <cellStyle name="Normal 2 4 2 3 2" xfId="9353"/>
    <cellStyle name="Normal 2 4 2 3 2 2" xfId="10539"/>
    <cellStyle name="Normal 2 4 2 3 2 2 2" xfId="13762"/>
    <cellStyle name="Normal 2 4 2 3 2 2 2 2" xfId="21486"/>
    <cellStyle name="Normal 2 4 2 3 2 2 3" xfId="20521"/>
    <cellStyle name="Normal 2 4 2 3 2 3" xfId="13761"/>
    <cellStyle name="Normal 2 4 2 3 2 3 2" xfId="21485"/>
    <cellStyle name="Normal 2 4 2 3 2 4" xfId="18346"/>
    <cellStyle name="Normal 2 4 2 3 2 4 2" xfId="25048"/>
    <cellStyle name="Normal 2 4 2 3 2 5" xfId="19726"/>
    <cellStyle name="Normal 2 4 2 3 3" xfId="10209"/>
    <cellStyle name="Normal 2 4 2 3 3 2" xfId="13763"/>
    <cellStyle name="Normal 2 4 2 3 3 2 2" xfId="21487"/>
    <cellStyle name="Normal 2 4 2 3 3 3" xfId="20184"/>
    <cellStyle name="Normal 2 4 2 3 4" xfId="13760"/>
    <cellStyle name="Normal 2 4 2 3 4 2" xfId="21484"/>
    <cellStyle name="Normal 2 4 2 3 5" xfId="17906"/>
    <cellStyle name="Normal 2 4 2 3 5 2" xfId="24711"/>
    <cellStyle name="Normal 2 4 2 3 6" xfId="18610"/>
    <cellStyle name="Normal 2 4 2 3 6 2" xfId="25278"/>
    <cellStyle name="Normal 2 4 2 3 7" xfId="18810"/>
    <cellStyle name="Normal 2 4 2 3 7 2" xfId="25469"/>
    <cellStyle name="Normal 2 4 2 3 8" xfId="19041"/>
    <cellStyle name="Normal 2 4 2 3 8 2" xfId="25682"/>
    <cellStyle name="Normal 2 4 2 3 9" xfId="19259"/>
    <cellStyle name="Normal 2 4 2 4" xfId="8823"/>
    <cellStyle name="Normal 2 4 2 4 2" xfId="18090"/>
    <cellStyle name="Normal 2 4 2 5" xfId="9617"/>
    <cellStyle name="Normal 2 4 2 5 2" xfId="13764"/>
    <cellStyle name="Normal 2 4 2 5 2 2" xfId="21488"/>
    <cellStyle name="Normal 2 4 2 5 3" xfId="17587"/>
    <cellStyle name="Normal 2 4 2 5 3 2" xfId="24496"/>
    <cellStyle name="Normal 2 4 2 5 4" xfId="19899"/>
    <cellStyle name="Normal 2 4 2 6" xfId="13753"/>
    <cellStyle name="Normal 2 4 2 6 2" xfId="21477"/>
    <cellStyle name="Normal 2 4 2 7" xfId="16794"/>
    <cellStyle name="Normal 2 4 2 7 2" xfId="24335"/>
    <cellStyle name="Normal 2 4 2 8" xfId="17443"/>
    <cellStyle name="Normal 2 4 2 9" xfId="6335"/>
    <cellStyle name="Normal 2 4 3" xfId="2092"/>
    <cellStyle name="Normal 2 4 3 10" xfId="19043"/>
    <cellStyle name="Normal 2 4 3 10 2" xfId="25684"/>
    <cellStyle name="Normal 2 4 3 11" xfId="19261"/>
    <cellStyle name="Normal 2 4 3 12" xfId="6337"/>
    <cellStyle name="Normal 2 4 3 2" xfId="8491"/>
    <cellStyle name="Normal 2 4 3 2 2" xfId="10211"/>
    <cellStyle name="Normal 2 4 3 2 2 2" xfId="13767"/>
    <cellStyle name="Normal 2 4 3 2 2 2 2" xfId="21491"/>
    <cellStyle name="Normal 2 4 3 2 2 3" xfId="20186"/>
    <cellStyle name="Normal 2 4 3 2 3" xfId="13766"/>
    <cellStyle name="Normal 2 4 3 2 3 2" xfId="21490"/>
    <cellStyle name="Normal 2 4 3 2 4" xfId="17908"/>
    <cellStyle name="Normal 2 4 3 2 4 2" xfId="24713"/>
    <cellStyle name="Normal 2 4 3 2 5" xfId="19423"/>
    <cellStyle name="Normal 2 4 3 3" xfId="9355"/>
    <cellStyle name="Normal 2 4 3 3 2" xfId="10734"/>
    <cellStyle name="Normal 2 4 3 3 2 2" xfId="13769"/>
    <cellStyle name="Normal 2 4 3 3 2 2 2" xfId="21493"/>
    <cellStyle name="Normal 2 4 3 3 3" xfId="10541"/>
    <cellStyle name="Normal 2 4 3 3 3 2" xfId="13770"/>
    <cellStyle name="Normal 2 4 3 3 3 2 2" xfId="21494"/>
    <cellStyle name="Normal 2 4 3 3 3 3" xfId="20523"/>
    <cellStyle name="Normal 2 4 3 3 4" xfId="13768"/>
    <cellStyle name="Normal 2 4 3 3 4 2" xfId="21492"/>
    <cellStyle name="Normal 2 4 3 3 5" xfId="18348"/>
    <cellStyle name="Normal 2 4 3 3 5 2" xfId="25050"/>
    <cellStyle name="Normal 2 4 3 3 6" xfId="19728"/>
    <cellStyle name="Normal 2 4 3 4" xfId="9619"/>
    <cellStyle name="Normal 2 4 3 4 2" xfId="13771"/>
    <cellStyle name="Normal 2 4 3 4 2 2" xfId="21495"/>
    <cellStyle name="Normal 2 4 3 4 3" xfId="19901"/>
    <cellStyle name="Normal 2 4 3 5" xfId="13765"/>
    <cellStyle name="Normal 2 4 3 5 2" xfId="21489"/>
    <cellStyle name="Normal 2 4 3 6" xfId="16796"/>
    <cellStyle name="Normal 2 4 3 6 2" xfId="24337"/>
    <cellStyle name="Normal 2 4 3 7" xfId="17589"/>
    <cellStyle name="Normal 2 4 3 7 2" xfId="24498"/>
    <cellStyle name="Normal 2 4 3 8" xfId="18612"/>
    <cellStyle name="Normal 2 4 3 8 2" xfId="25280"/>
    <cellStyle name="Normal 2 4 3 9" xfId="18812"/>
    <cellStyle name="Normal 2 4 3 9 2" xfId="25471"/>
    <cellStyle name="Normal 2 4 4" xfId="2887"/>
    <cellStyle name="Normal 2 4 4 2" xfId="10735"/>
    <cellStyle name="Normal 2 4 4 2 2" xfId="13772"/>
    <cellStyle name="Normal 2 4 4 2 2 2" xfId="21496"/>
    <cellStyle name="Normal 2 4 4 3" xfId="6338"/>
    <cellStyle name="Normal 2 4 5" xfId="8488"/>
    <cellStyle name="Normal 2 4 5 10" xfId="19258"/>
    <cellStyle name="Normal 2 4 5 2" xfId="9352"/>
    <cellStyle name="Normal 2 4 5 2 2" xfId="10737"/>
    <cellStyle name="Normal 2 4 5 2 2 2" xfId="13775"/>
    <cellStyle name="Normal 2 4 5 2 2 2 2" xfId="21499"/>
    <cellStyle name="Normal 2 4 5 2 3" xfId="10538"/>
    <cellStyle name="Normal 2 4 5 2 3 2" xfId="13776"/>
    <cellStyle name="Normal 2 4 5 2 3 2 2" xfId="21500"/>
    <cellStyle name="Normal 2 4 5 2 3 3" xfId="20520"/>
    <cellStyle name="Normal 2 4 5 2 4" xfId="13774"/>
    <cellStyle name="Normal 2 4 5 2 4 2" xfId="21498"/>
    <cellStyle name="Normal 2 4 5 2 5" xfId="18345"/>
    <cellStyle name="Normal 2 4 5 2 5 2" xfId="25047"/>
    <cellStyle name="Normal 2 4 5 2 6" xfId="19725"/>
    <cellStyle name="Normal 2 4 5 3" xfId="10736"/>
    <cellStyle name="Normal 2 4 5 3 2" xfId="13777"/>
    <cellStyle name="Normal 2 4 5 3 2 2" xfId="21501"/>
    <cellStyle name="Normal 2 4 5 4" xfId="10208"/>
    <cellStyle name="Normal 2 4 5 4 2" xfId="13778"/>
    <cellStyle name="Normal 2 4 5 4 2 2" xfId="21502"/>
    <cellStyle name="Normal 2 4 5 4 3" xfId="20183"/>
    <cellStyle name="Normal 2 4 5 5" xfId="13773"/>
    <cellStyle name="Normal 2 4 5 5 2" xfId="21497"/>
    <cellStyle name="Normal 2 4 5 6" xfId="17905"/>
    <cellStyle name="Normal 2 4 5 6 2" xfId="24710"/>
    <cellStyle name="Normal 2 4 5 7" xfId="18609"/>
    <cellStyle name="Normal 2 4 5 7 2" xfId="25277"/>
    <cellStyle name="Normal 2 4 5 8" xfId="18809"/>
    <cellStyle name="Normal 2 4 5 8 2" xfId="25468"/>
    <cellStyle name="Normal 2 4 5 9" xfId="19040"/>
    <cellStyle name="Normal 2 4 5 9 2" xfId="25681"/>
    <cellStyle name="Normal 2 4 6" xfId="8620"/>
    <cellStyle name="Normal 2 4 6 2" xfId="10738"/>
    <cellStyle name="Normal 2 4 6 2 2" xfId="13779"/>
    <cellStyle name="Normal 2 4 6 2 2 2" xfId="21503"/>
    <cellStyle name="Normal 2 4 7" xfId="9616"/>
    <cellStyle name="Normal 2 4 7 2" xfId="13780"/>
    <cellStyle name="Normal 2 4 7 2 2" xfId="21504"/>
    <cellStyle name="Normal 2 4 7 3" xfId="17586"/>
    <cellStyle name="Normal 2 4 7 3 2" xfId="24495"/>
    <cellStyle name="Normal 2 4 7 4" xfId="19898"/>
    <cellStyle name="Normal 2 4 8" xfId="13752"/>
    <cellStyle name="Normal 2 4 8 2" xfId="21476"/>
    <cellStyle name="Normal 2 4 9" xfId="16793"/>
    <cellStyle name="Normal 2 4 9 2" xfId="24334"/>
    <cellStyle name="Normal 2 4_Sheet2" xfId="6339"/>
    <cellStyle name="Normal 2 40" xfId="7723"/>
    <cellStyle name="Normal 2 40 2" xfId="10739"/>
    <cellStyle name="Normal 2 40 2 2" xfId="13781"/>
    <cellStyle name="Normal 2 40 2 2 2" xfId="21505"/>
    <cellStyle name="Normal 2 41" xfId="7724"/>
    <cellStyle name="Normal 2 41 2" xfId="10740"/>
    <cellStyle name="Normal 2 41 2 2" xfId="13782"/>
    <cellStyle name="Normal 2 41 2 2 2" xfId="21506"/>
    <cellStyle name="Normal 2 42" xfId="7725"/>
    <cellStyle name="Normal 2 42 2" xfId="10741"/>
    <cellStyle name="Normal 2 42 2 2" xfId="13783"/>
    <cellStyle name="Normal 2 42 2 2 2" xfId="21507"/>
    <cellStyle name="Normal 2 43" xfId="7726"/>
    <cellStyle name="Normal 2 43 2" xfId="10742"/>
    <cellStyle name="Normal 2 43 2 2" xfId="13784"/>
    <cellStyle name="Normal 2 43 2 2 2" xfId="21508"/>
    <cellStyle name="Normal 2 44" xfId="7727"/>
    <cellStyle name="Normal 2 44 2" xfId="10743"/>
    <cellStyle name="Normal 2 44 2 2" xfId="13785"/>
    <cellStyle name="Normal 2 44 2 2 2" xfId="21509"/>
    <cellStyle name="Normal 2 45" xfId="7728"/>
    <cellStyle name="Normal 2 45 2" xfId="10744"/>
    <cellStyle name="Normal 2 45 2 2" xfId="13786"/>
    <cellStyle name="Normal 2 45 2 2 2" xfId="21510"/>
    <cellStyle name="Normal 2 46" xfId="7729"/>
    <cellStyle name="Normal 2 46 2" xfId="10745"/>
    <cellStyle name="Normal 2 46 2 2" xfId="13787"/>
    <cellStyle name="Normal 2 46 2 2 2" xfId="21511"/>
    <cellStyle name="Normal 2 47" xfId="7730"/>
    <cellStyle name="Normal 2 47 2" xfId="10746"/>
    <cellStyle name="Normal 2 47 2 2" xfId="13788"/>
    <cellStyle name="Normal 2 47 2 2 2" xfId="21512"/>
    <cellStyle name="Normal 2 48" xfId="7731"/>
    <cellStyle name="Normal 2 48 2" xfId="10747"/>
    <cellStyle name="Normal 2 48 2 2" xfId="13789"/>
    <cellStyle name="Normal 2 48 2 2 2" xfId="21513"/>
    <cellStyle name="Normal 2 49" xfId="7732"/>
    <cellStyle name="Normal 2 49 2" xfId="10748"/>
    <cellStyle name="Normal 2 49 2 2" xfId="13790"/>
    <cellStyle name="Normal 2 49 2 2 2" xfId="21514"/>
    <cellStyle name="Normal 2 5" xfId="517"/>
    <cellStyle name="Normal 2 5 10" xfId="6340"/>
    <cellStyle name="Normal 2 5 2" xfId="6341"/>
    <cellStyle name="Normal 2 5 2 10" xfId="18814"/>
    <cellStyle name="Normal 2 5 2 10 2" xfId="25473"/>
    <cellStyle name="Normal 2 5 2 11" xfId="19045"/>
    <cellStyle name="Normal 2 5 2 11 2" xfId="25686"/>
    <cellStyle name="Normal 2 5 2 12" xfId="19263"/>
    <cellStyle name="Normal 2 5 2 2" xfId="6342"/>
    <cellStyle name="Normal 2 5 2 2 10" xfId="19046"/>
    <cellStyle name="Normal 2 5 2 2 10 2" xfId="25687"/>
    <cellStyle name="Normal 2 5 2 2 11" xfId="19264"/>
    <cellStyle name="Normal 2 5 2 2 2" xfId="8494"/>
    <cellStyle name="Normal 2 5 2 2 2 2" xfId="10752"/>
    <cellStyle name="Normal 2 5 2 2 2 2 2" xfId="13795"/>
    <cellStyle name="Normal 2 5 2 2 2 2 2 2" xfId="21519"/>
    <cellStyle name="Normal 2 5 2 2 2 3" xfId="10214"/>
    <cellStyle name="Normal 2 5 2 2 2 3 2" xfId="13796"/>
    <cellStyle name="Normal 2 5 2 2 2 3 2 2" xfId="21520"/>
    <cellStyle name="Normal 2 5 2 2 2 3 3" xfId="20189"/>
    <cellStyle name="Normal 2 5 2 2 2 4" xfId="13794"/>
    <cellStyle name="Normal 2 5 2 2 2 4 2" xfId="21518"/>
    <cellStyle name="Normal 2 5 2 2 2 5" xfId="17911"/>
    <cellStyle name="Normal 2 5 2 2 2 5 2" xfId="24716"/>
    <cellStyle name="Normal 2 5 2 2 2 6" xfId="19425"/>
    <cellStyle name="Normal 2 5 2 2 3" xfId="9358"/>
    <cellStyle name="Normal 2 5 2 2 3 2" xfId="10753"/>
    <cellStyle name="Normal 2 5 2 2 3 2 2" xfId="13798"/>
    <cellStyle name="Normal 2 5 2 2 3 2 2 2" xfId="21522"/>
    <cellStyle name="Normal 2 5 2 2 3 3" xfId="10544"/>
    <cellStyle name="Normal 2 5 2 2 3 3 2" xfId="13799"/>
    <cellStyle name="Normal 2 5 2 2 3 3 2 2" xfId="21523"/>
    <cellStyle name="Normal 2 5 2 2 3 3 3" xfId="20526"/>
    <cellStyle name="Normal 2 5 2 2 3 4" xfId="13797"/>
    <cellStyle name="Normal 2 5 2 2 3 4 2" xfId="21521"/>
    <cellStyle name="Normal 2 5 2 2 3 5" xfId="18351"/>
    <cellStyle name="Normal 2 5 2 2 3 5 2" xfId="25053"/>
    <cellStyle name="Normal 2 5 2 2 3 6" xfId="19731"/>
    <cellStyle name="Normal 2 5 2 2 4" xfId="9622"/>
    <cellStyle name="Normal 2 5 2 2 4 2" xfId="10751"/>
    <cellStyle name="Normal 2 5 2 2 4 2 2" xfId="13801"/>
    <cellStyle name="Normal 2 5 2 2 4 2 2 2" xfId="21525"/>
    <cellStyle name="Normal 2 5 2 2 4 3" xfId="13800"/>
    <cellStyle name="Normal 2 5 2 2 4 3 2" xfId="21524"/>
    <cellStyle name="Normal 2 5 2 2 4 4" xfId="19904"/>
    <cellStyle name="Normal 2 5 2 2 5" xfId="13793"/>
    <cellStyle name="Normal 2 5 2 2 5 2" xfId="21517"/>
    <cellStyle name="Normal 2 5 2 2 6" xfId="16799"/>
    <cellStyle name="Normal 2 5 2 2 6 2" xfId="24340"/>
    <cellStyle name="Normal 2 5 2 2 7" xfId="17592"/>
    <cellStyle name="Normal 2 5 2 2 7 2" xfId="24501"/>
    <cellStyle name="Normal 2 5 2 2 8" xfId="18615"/>
    <cellStyle name="Normal 2 5 2 2 8 2" xfId="25283"/>
    <cellStyle name="Normal 2 5 2 2 9" xfId="18815"/>
    <cellStyle name="Normal 2 5 2 2 9 2" xfId="25474"/>
    <cellStyle name="Normal 2 5 2 3" xfId="8493"/>
    <cellStyle name="Normal 2 5 2 3 2" xfId="10754"/>
    <cellStyle name="Normal 2 5 2 3 2 2" xfId="13803"/>
    <cellStyle name="Normal 2 5 2 3 2 2 2" xfId="21527"/>
    <cellStyle name="Normal 2 5 2 3 3" xfId="10213"/>
    <cellStyle name="Normal 2 5 2 3 3 2" xfId="13804"/>
    <cellStyle name="Normal 2 5 2 3 3 2 2" xfId="21528"/>
    <cellStyle name="Normal 2 5 2 3 3 3" xfId="20188"/>
    <cellStyle name="Normal 2 5 2 3 4" xfId="13802"/>
    <cellStyle name="Normal 2 5 2 3 4 2" xfId="21526"/>
    <cellStyle name="Normal 2 5 2 3 5" xfId="17910"/>
    <cellStyle name="Normal 2 5 2 3 5 2" xfId="24715"/>
    <cellStyle name="Normal 2 5 2 3 6" xfId="19424"/>
    <cellStyle name="Normal 2 5 2 4" xfId="9357"/>
    <cellStyle name="Normal 2 5 2 4 2" xfId="10755"/>
    <cellStyle name="Normal 2 5 2 4 2 2" xfId="13806"/>
    <cellStyle name="Normal 2 5 2 4 2 2 2" xfId="21530"/>
    <cellStyle name="Normal 2 5 2 4 3" xfId="10543"/>
    <cellStyle name="Normal 2 5 2 4 3 2" xfId="13807"/>
    <cellStyle name="Normal 2 5 2 4 3 2 2" xfId="21531"/>
    <cellStyle name="Normal 2 5 2 4 3 3" xfId="20525"/>
    <cellStyle name="Normal 2 5 2 4 4" xfId="13805"/>
    <cellStyle name="Normal 2 5 2 4 4 2" xfId="21529"/>
    <cellStyle name="Normal 2 5 2 4 5" xfId="18350"/>
    <cellStyle name="Normal 2 5 2 4 5 2" xfId="25052"/>
    <cellStyle name="Normal 2 5 2 4 6" xfId="19730"/>
    <cellStyle name="Normal 2 5 2 5" xfId="9621"/>
    <cellStyle name="Normal 2 5 2 5 2" xfId="10750"/>
    <cellStyle name="Normal 2 5 2 5 2 2" xfId="13809"/>
    <cellStyle name="Normal 2 5 2 5 2 2 2" xfId="21533"/>
    <cellStyle name="Normal 2 5 2 5 3" xfId="13808"/>
    <cellStyle name="Normal 2 5 2 5 3 2" xfId="21532"/>
    <cellStyle name="Normal 2 5 2 5 4" xfId="19903"/>
    <cellStyle name="Normal 2 5 2 6" xfId="13792"/>
    <cellStyle name="Normal 2 5 2 6 2" xfId="21516"/>
    <cellStyle name="Normal 2 5 2 7" xfId="16798"/>
    <cellStyle name="Normal 2 5 2 7 2" xfId="24339"/>
    <cellStyle name="Normal 2 5 2 8" xfId="17591"/>
    <cellStyle name="Normal 2 5 2 8 2" xfId="24500"/>
    <cellStyle name="Normal 2 5 2 9" xfId="18614"/>
    <cellStyle name="Normal 2 5 2 9 2" xfId="25282"/>
    <cellStyle name="Normal 2 5 3" xfId="6343"/>
    <cellStyle name="Normal 2 5 3 10" xfId="19047"/>
    <cellStyle name="Normal 2 5 3 10 2" xfId="25688"/>
    <cellStyle name="Normal 2 5 3 11" xfId="19265"/>
    <cellStyle name="Normal 2 5 3 2" xfId="8495"/>
    <cellStyle name="Normal 2 5 3 2 2" xfId="10757"/>
    <cellStyle name="Normal 2 5 3 2 2 2" xfId="13812"/>
    <cellStyle name="Normal 2 5 3 2 2 2 2" xfId="21536"/>
    <cellStyle name="Normal 2 5 3 2 3" xfId="10215"/>
    <cellStyle name="Normal 2 5 3 2 3 2" xfId="13813"/>
    <cellStyle name="Normal 2 5 3 2 3 2 2" xfId="21537"/>
    <cellStyle name="Normal 2 5 3 2 3 3" xfId="20190"/>
    <cellStyle name="Normal 2 5 3 2 4" xfId="13811"/>
    <cellStyle name="Normal 2 5 3 2 4 2" xfId="21535"/>
    <cellStyle name="Normal 2 5 3 2 5" xfId="17912"/>
    <cellStyle name="Normal 2 5 3 2 5 2" xfId="24717"/>
    <cellStyle name="Normal 2 5 3 2 6" xfId="19426"/>
    <cellStyle name="Normal 2 5 3 3" xfId="9359"/>
    <cellStyle name="Normal 2 5 3 3 2" xfId="10758"/>
    <cellStyle name="Normal 2 5 3 3 2 2" xfId="13815"/>
    <cellStyle name="Normal 2 5 3 3 2 2 2" xfId="21539"/>
    <cellStyle name="Normal 2 5 3 3 3" xfId="10545"/>
    <cellStyle name="Normal 2 5 3 3 3 2" xfId="13816"/>
    <cellStyle name="Normal 2 5 3 3 3 2 2" xfId="21540"/>
    <cellStyle name="Normal 2 5 3 3 3 3" xfId="20527"/>
    <cellStyle name="Normal 2 5 3 3 4" xfId="13814"/>
    <cellStyle name="Normal 2 5 3 3 4 2" xfId="21538"/>
    <cellStyle name="Normal 2 5 3 3 5" xfId="18352"/>
    <cellStyle name="Normal 2 5 3 3 5 2" xfId="25054"/>
    <cellStyle name="Normal 2 5 3 3 6" xfId="19732"/>
    <cellStyle name="Normal 2 5 3 4" xfId="9623"/>
    <cellStyle name="Normal 2 5 3 4 2" xfId="10756"/>
    <cellStyle name="Normal 2 5 3 4 2 2" xfId="13818"/>
    <cellStyle name="Normal 2 5 3 4 2 2 2" xfId="21542"/>
    <cellStyle name="Normal 2 5 3 4 3" xfId="13817"/>
    <cellStyle name="Normal 2 5 3 4 3 2" xfId="21541"/>
    <cellStyle name="Normal 2 5 3 4 4" xfId="19905"/>
    <cellStyle name="Normal 2 5 3 5" xfId="13810"/>
    <cellStyle name="Normal 2 5 3 5 2" xfId="21534"/>
    <cellStyle name="Normal 2 5 3 6" xfId="16800"/>
    <cellStyle name="Normal 2 5 3 6 2" xfId="24341"/>
    <cellStyle name="Normal 2 5 3 7" xfId="17593"/>
    <cellStyle name="Normal 2 5 3 7 2" xfId="24502"/>
    <cellStyle name="Normal 2 5 3 8" xfId="18616"/>
    <cellStyle name="Normal 2 5 3 8 2" xfId="25284"/>
    <cellStyle name="Normal 2 5 3 9" xfId="18816"/>
    <cellStyle name="Normal 2 5 3 9 2" xfId="25475"/>
    <cellStyle name="Normal 2 5 4" xfId="8492"/>
    <cellStyle name="Normal 2 5 4 10" xfId="19262"/>
    <cellStyle name="Normal 2 5 4 2" xfId="9356"/>
    <cellStyle name="Normal 2 5 4 2 2" xfId="10760"/>
    <cellStyle name="Normal 2 5 4 2 2 2" xfId="13821"/>
    <cellStyle name="Normal 2 5 4 2 2 2 2" xfId="21545"/>
    <cellStyle name="Normal 2 5 4 2 3" xfId="10542"/>
    <cellStyle name="Normal 2 5 4 2 3 2" xfId="13822"/>
    <cellStyle name="Normal 2 5 4 2 3 2 2" xfId="21546"/>
    <cellStyle name="Normal 2 5 4 2 3 3" xfId="20524"/>
    <cellStyle name="Normal 2 5 4 2 4" xfId="13820"/>
    <cellStyle name="Normal 2 5 4 2 4 2" xfId="21544"/>
    <cellStyle name="Normal 2 5 4 2 5" xfId="18349"/>
    <cellStyle name="Normal 2 5 4 2 5 2" xfId="25051"/>
    <cellStyle name="Normal 2 5 4 2 6" xfId="19729"/>
    <cellStyle name="Normal 2 5 4 3" xfId="10759"/>
    <cellStyle name="Normal 2 5 4 3 2" xfId="13823"/>
    <cellStyle name="Normal 2 5 4 3 2 2" xfId="21547"/>
    <cellStyle name="Normal 2 5 4 4" xfId="10212"/>
    <cellStyle name="Normal 2 5 4 4 2" xfId="13824"/>
    <cellStyle name="Normal 2 5 4 4 2 2" xfId="21548"/>
    <cellStyle name="Normal 2 5 4 4 3" xfId="20187"/>
    <cellStyle name="Normal 2 5 4 5" xfId="13819"/>
    <cellStyle name="Normal 2 5 4 5 2" xfId="21543"/>
    <cellStyle name="Normal 2 5 4 6" xfId="17909"/>
    <cellStyle name="Normal 2 5 4 6 2" xfId="24714"/>
    <cellStyle name="Normal 2 5 4 7" xfId="18613"/>
    <cellStyle name="Normal 2 5 4 7 2" xfId="25281"/>
    <cellStyle name="Normal 2 5 4 8" xfId="18813"/>
    <cellStyle name="Normal 2 5 4 8 2" xfId="25472"/>
    <cellStyle name="Normal 2 5 4 9" xfId="19044"/>
    <cellStyle name="Normal 2 5 4 9 2" xfId="25685"/>
    <cellStyle name="Normal 2 5 5" xfId="8621"/>
    <cellStyle name="Normal 2 5 5 2" xfId="10761"/>
    <cellStyle name="Normal 2 5 5 2 2" xfId="13825"/>
    <cellStyle name="Normal 2 5 5 2 2 2" xfId="21549"/>
    <cellStyle name="Normal 2 5 6" xfId="9620"/>
    <cellStyle name="Normal 2 5 6 2" xfId="13826"/>
    <cellStyle name="Normal 2 5 6 2 2" xfId="21550"/>
    <cellStyle name="Normal 2 5 6 3" xfId="17590"/>
    <cellStyle name="Normal 2 5 6 3 2" xfId="24499"/>
    <cellStyle name="Normal 2 5 6 4" xfId="19902"/>
    <cellStyle name="Normal 2 5 7" xfId="10749"/>
    <cellStyle name="Normal 2 5 7 2" xfId="13827"/>
    <cellStyle name="Normal 2 5 7 2 2" xfId="21551"/>
    <cellStyle name="Normal 2 5 8" xfId="13791"/>
    <cellStyle name="Normal 2 5 8 2" xfId="21515"/>
    <cellStyle name="Normal 2 5 9" xfId="16797"/>
    <cellStyle name="Normal 2 5 9 2" xfId="24338"/>
    <cellStyle name="Normal 2 5_Sheet2" xfId="6344"/>
    <cellStyle name="Normal 2 50" xfId="7733"/>
    <cellStyle name="Normal 2 50 2" xfId="10762"/>
    <cellStyle name="Normal 2 50 2 2" xfId="13828"/>
    <cellStyle name="Normal 2 50 2 2 2" xfId="21552"/>
    <cellStyle name="Normal 2 51" xfId="7734"/>
    <cellStyle name="Normal 2 51 2" xfId="10763"/>
    <cellStyle name="Normal 2 51 2 2" xfId="13829"/>
    <cellStyle name="Normal 2 51 2 2 2" xfId="21553"/>
    <cellStyle name="Normal 2 52" xfId="7735"/>
    <cellStyle name="Normal 2 52 2" xfId="10764"/>
    <cellStyle name="Normal 2 52 2 2" xfId="13830"/>
    <cellStyle name="Normal 2 52 2 2 2" xfId="21554"/>
    <cellStyle name="Normal 2 53" xfId="7736"/>
    <cellStyle name="Normal 2 53 2" xfId="10765"/>
    <cellStyle name="Normal 2 53 2 2" xfId="13831"/>
    <cellStyle name="Normal 2 53 2 2 2" xfId="21555"/>
    <cellStyle name="Normal 2 54" xfId="7737"/>
    <cellStyle name="Normal 2 54 2" xfId="10766"/>
    <cellStyle name="Normal 2 54 2 2" xfId="13832"/>
    <cellStyle name="Normal 2 54 2 2 2" xfId="21556"/>
    <cellStyle name="Normal 2 55" xfId="7738"/>
    <cellStyle name="Normal 2 55 2" xfId="10767"/>
    <cellStyle name="Normal 2 55 2 2" xfId="13833"/>
    <cellStyle name="Normal 2 55 2 2 2" xfId="21557"/>
    <cellStyle name="Normal 2 56" xfId="7739"/>
    <cellStyle name="Normal 2 56 2" xfId="10768"/>
    <cellStyle name="Normal 2 56 2 2" xfId="13834"/>
    <cellStyle name="Normal 2 56 2 2 2" xfId="21558"/>
    <cellStyle name="Normal 2 57" xfId="7740"/>
    <cellStyle name="Normal 2 57 2" xfId="10769"/>
    <cellStyle name="Normal 2 57 2 2" xfId="13835"/>
    <cellStyle name="Normal 2 57 2 2 2" xfId="21559"/>
    <cellStyle name="Normal 2 58" xfId="7741"/>
    <cellStyle name="Normal 2 58 2" xfId="10770"/>
    <cellStyle name="Normal 2 58 2 2" xfId="13836"/>
    <cellStyle name="Normal 2 58 2 2 2" xfId="21560"/>
    <cellStyle name="Normal 2 59" xfId="7742"/>
    <cellStyle name="Normal 2 59 2" xfId="10771"/>
    <cellStyle name="Normal 2 59 2 2" xfId="13837"/>
    <cellStyle name="Normal 2 59 2 2 2" xfId="21561"/>
    <cellStyle name="Normal 2 6" xfId="518"/>
    <cellStyle name="Normal 2 6 2" xfId="1327"/>
    <cellStyle name="Normal 2 6 2 2" xfId="10773"/>
    <cellStyle name="Normal 2 6 2 2 2" xfId="13838"/>
    <cellStyle name="Normal 2 6 2 2 2 2" xfId="21562"/>
    <cellStyle name="Normal 2 6 2 3" xfId="7743"/>
    <cellStyle name="Normal 2 6 3" xfId="2093"/>
    <cellStyle name="Normal 2 6 3 2" xfId="10774"/>
    <cellStyle name="Normal 2 6 3 2 2" xfId="13839"/>
    <cellStyle name="Normal 2 6 3 2 2 2" xfId="21563"/>
    <cellStyle name="Normal 2 6 3 3" xfId="8617"/>
    <cellStyle name="Normal 2 6 4" xfId="2888"/>
    <cellStyle name="Normal 2 6 4 2" xfId="13840"/>
    <cellStyle name="Normal 2 6 4 2 2" xfId="21564"/>
    <cellStyle name="Normal 2 6 4 3" xfId="10772"/>
    <cellStyle name="Normal 2 6 5" xfId="3730"/>
    <cellStyle name="Normal 2 60" xfId="7744"/>
    <cellStyle name="Normal 2 60 2" xfId="10775"/>
    <cellStyle name="Normal 2 60 2 2" xfId="13841"/>
    <cellStyle name="Normal 2 60 2 2 2" xfId="21565"/>
    <cellStyle name="Normal 2 61" xfId="7745"/>
    <cellStyle name="Normal 2 61 2" xfId="10776"/>
    <cellStyle name="Normal 2 61 2 2" xfId="13842"/>
    <cellStyle name="Normal 2 61 2 2 2" xfId="21566"/>
    <cellStyle name="Normal 2 62" xfId="7746"/>
    <cellStyle name="Normal 2 62 2" xfId="10777"/>
    <cellStyle name="Normal 2 62 2 2" xfId="13843"/>
    <cellStyle name="Normal 2 62 2 2 2" xfId="21567"/>
    <cellStyle name="Normal 2 63" xfId="7747"/>
    <cellStyle name="Normal 2 63 2" xfId="10778"/>
    <cellStyle name="Normal 2 63 2 2" xfId="13844"/>
    <cellStyle name="Normal 2 63 2 2 2" xfId="21568"/>
    <cellStyle name="Normal 2 64" xfId="7748"/>
    <cellStyle name="Normal 2 64 2" xfId="10779"/>
    <cellStyle name="Normal 2 64 2 2" xfId="13845"/>
    <cellStyle name="Normal 2 64 2 2 2" xfId="21569"/>
    <cellStyle name="Normal 2 65" xfId="7749"/>
    <cellStyle name="Normal 2 65 2" xfId="7750"/>
    <cellStyle name="Normal 2 65 2 2" xfId="10781"/>
    <cellStyle name="Normal 2 65 2 2 2" xfId="13846"/>
    <cellStyle name="Normal 2 65 2 2 2 2" xfId="21570"/>
    <cellStyle name="Normal 2 65 3" xfId="8994"/>
    <cellStyle name="Normal 2 65 3 2" xfId="10782"/>
    <cellStyle name="Normal 2 65 3 2 2" xfId="13847"/>
    <cellStyle name="Normal 2 65 3 2 2 2" xfId="21571"/>
    <cellStyle name="Normal 2 65 4" xfId="10780"/>
    <cellStyle name="Normal 2 65 4 2" xfId="13848"/>
    <cellStyle name="Normal 2 65 4 2 2" xfId="21572"/>
    <cellStyle name="Normal 2 66" xfId="9605"/>
    <cellStyle name="Normal 2 66 2" xfId="13849"/>
    <cellStyle name="Normal 2 66 2 2" xfId="21573"/>
    <cellStyle name="Normal 2 66 3" xfId="19887"/>
    <cellStyle name="Normal 2 67" xfId="9716"/>
    <cellStyle name="Normal 2 67 2" xfId="13850"/>
    <cellStyle name="Normal 2 68" xfId="16572"/>
    <cellStyle name="Normal 2 69" xfId="17107"/>
    <cellStyle name="Normal 2 7" xfId="1322"/>
    <cellStyle name="Normal 2 7 2" xfId="2772"/>
    <cellStyle name="Normal 2 7 2 2" xfId="8497"/>
    <cellStyle name="Normal 2 7 2 2 10" xfId="19267"/>
    <cellStyle name="Normal 2 7 2 2 2" xfId="9361"/>
    <cellStyle name="Normal 2 7 2 2 2 2" xfId="10786"/>
    <cellStyle name="Normal 2 7 2 2 2 2 2" xfId="13855"/>
    <cellStyle name="Normal 2 7 2 2 2 2 2 2" xfId="21578"/>
    <cellStyle name="Normal 2 7 2 2 2 3" xfId="10547"/>
    <cellStyle name="Normal 2 7 2 2 2 3 2" xfId="13856"/>
    <cellStyle name="Normal 2 7 2 2 2 3 2 2" xfId="21579"/>
    <cellStyle name="Normal 2 7 2 2 2 3 3" xfId="20529"/>
    <cellStyle name="Normal 2 7 2 2 2 4" xfId="13854"/>
    <cellStyle name="Normal 2 7 2 2 2 4 2" xfId="21577"/>
    <cellStyle name="Normal 2 7 2 2 2 5" xfId="18354"/>
    <cellStyle name="Normal 2 7 2 2 2 5 2" xfId="25056"/>
    <cellStyle name="Normal 2 7 2 2 2 6" xfId="19734"/>
    <cellStyle name="Normal 2 7 2 2 3" xfId="10785"/>
    <cellStyle name="Normal 2 7 2 2 3 2" xfId="13857"/>
    <cellStyle name="Normal 2 7 2 2 3 2 2" xfId="21580"/>
    <cellStyle name="Normal 2 7 2 2 4" xfId="10217"/>
    <cellStyle name="Normal 2 7 2 2 4 2" xfId="13858"/>
    <cellStyle name="Normal 2 7 2 2 4 2 2" xfId="21581"/>
    <cellStyle name="Normal 2 7 2 2 4 3" xfId="20192"/>
    <cellStyle name="Normal 2 7 2 2 5" xfId="13853"/>
    <cellStyle name="Normal 2 7 2 2 5 2" xfId="21576"/>
    <cellStyle name="Normal 2 7 2 2 6" xfId="17914"/>
    <cellStyle name="Normal 2 7 2 2 6 2" xfId="24719"/>
    <cellStyle name="Normal 2 7 2 2 7" xfId="18618"/>
    <cellStyle name="Normal 2 7 2 2 7 2" xfId="25286"/>
    <cellStyle name="Normal 2 7 2 2 8" xfId="18818"/>
    <cellStyle name="Normal 2 7 2 2 8 2" xfId="25477"/>
    <cellStyle name="Normal 2 7 2 2 9" xfId="19049"/>
    <cellStyle name="Normal 2 7 2 2 9 2" xfId="25690"/>
    <cellStyle name="Normal 2 7 2 3" xfId="8824"/>
    <cellStyle name="Normal 2 7 2 3 2" xfId="10787"/>
    <cellStyle name="Normal 2 7 2 3 2 2" xfId="13859"/>
    <cellStyle name="Normal 2 7 2 3 2 2 2" xfId="21582"/>
    <cellStyle name="Normal 2 7 2 4" xfId="9625"/>
    <cellStyle name="Normal 2 7 2 4 2" xfId="13860"/>
    <cellStyle name="Normal 2 7 2 4 2 2" xfId="21583"/>
    <cellStyle name="Normal 2 7 2 4 3" xfId="17595"/>
    <cellStyle name="Normal 2 7 2 4 3 2" xfId="24504"/>
    <cellStyle name="Normal 2 7 2 4 4" xfId="19907"/>
    <cellStyle name="Normal 2 7 2 5" xfId="10784"/>
    <cellStyle name="Normal 2 7 2 5 2" xfId="13861"/>
    <cellStyle name="Normal 2 7 2 5 2 2" xfId="21584"/>
    <cellStyle name="Normal 2 7 2 6" xfId="13852"/>
    <cellStyle name="Normal 2 7 2 6 2" xfId="21575"/>
    <cellStyle name="Normal 2 7 2 7" xfId="16802"/>
    <cellStyle name="Normal 2 7 2 7 2" xfId="24343"/>
    <cellStyle name="Normal 2 7 2 8" xfId="6346"/>
    <cellStyle name="Normal 2 7 3" xfId="8496"/>
    <cellStyle name="Normal 2 7 3 10" xfId="19266"/>
    <cellStyle name="Normal 2 7 3 2" xfId="9360"/>
    <cellStyle name="Normal 2 7 3 2 2" xfId="10789"/>
    <cellStyle name="Normal 2 7 3 2 2 2" xfId="13864"/>
    <cellStyle name="Normal 2 7 3 2 2 2 2" xfId="21587"/>
    <cellStyle name="Normal 2 7 3 2 3" xfId="10546"/>
    <cellStyle name="Normal 2 7 3 2 3 2" xfId="13865"/>
    <cellStyle name="Normal 2 7 3 2 3 2 2" xfId="21588"/>
    <cellStyle name="Normal 2 7 3 2 3 3" xfId="20528"/>
    <cellStyle name="Normal 2 7 3 2 4" xfId="13863"/>
    <cellStyle name="Normal 2 7 3 2 4 2" xfId="21586"/>
    <cellStyle name="Normal 2 7 3 2 5" xfId="18353"/>
    <cellStyle name="Normal 2 7 3 2 5 2" xfId="25055"/>
    <cellStyle name="Normal 2 7 3 2 6" xfId="19733"/>
    <cellStyle name="Normal 2 7 3 3" xfId="10788"/>
    <cellStyle name="Normal 2 7 3 3 2" xfId="13866"/>
    <cellStyle name="Normal 2 7 3 3 2 2" xfId="21589"/>
    <cellStyle name="Normal 2 7 3 4" xfId="10216"/>
    <cellStyle name="Normal 2 7 3 4 2" xfId="13867"/>
    <cellStyle name="Normal 2 7 3 4 2 2" xfId="21590"/>
    <cellStyle name="Normal 2 7 3 4 3" xfId="20191"/>
    <cellStyle name="Normal 2 7 3 5" xfId="13862"/>
    <cellStyle name="Normal 2 7 3 5 2" xfId="21585"/>
    <cellStyle name="Normal 2 7 3 6" xfId="17913"/>
    <cellStyle name="Normal 2 7 3 6 2" xfId="24718"/>
    <cellStyle name="Normal 2 7 3 7" xfId="18617"/>
    <cellStyle name="Normal 2 7 3 7 2" xfId="25285"/>
    <cellStyle name="Normal 2 7 3 8" xfId="18817"/>
    <cellStyle name="Normal 2 7 3 8 2" xfId="25476"/>
    <cellStyle name="Normal 2 7 3 9" xfId="19048"/>
    <cellStyle name="Normal 2 7 3 9 2" xfId="25689"/>
    <cellStyle name="Normal 2 7 4" xfId="8582"/>
    <cellStyle name="Normal 2 7 4 2" xfId="10790"/>
    <cellStyle name="Normal 2 7 4 2 2" xfId="13868"/>
    <cellStyle name="Normal 2 7 4 2 2 2" xfId="21591"/>
    <cellStyle name="Normal 2 7 5" xfId="9624"/>
    <cellStyle name="Normal 2 7 5 2" xfId="13869"/>
    <cellStyle name="Normal 2 7 5 2 2" xfId="21592"/>
    <cellStyle name="Normal 2 7 5 3" xfId="17594"/>
    <cellStyle name="Normal 2 7 5 3 2" xfId="24503"/>
    <cellStyle name="Normal 2 7 5 4" xfId="19906"/>
    <cellStyle name="Normal 2 7 6" xfId="10783"/>
    <cellStyle name="Normal 2 7 6 2" xfId="13870"/>
    <cellStyle name="Normal 2 7 6 2 2" xfId="21593"/>
    <cellStyle name="Normal 2 7 7" xfId="13851"/>
    <cellStyle name="Normal 2 7 7 2" xfId="21574"/>
    <cellStyle name="Normal 2 7 8" xfId="16801"/>
    <cellStyle name="Normal 2 7 8 2" xfId="24342"/>
    <cellStyle name="Normal 2 7 9" xfId="6345"/>
    <cellStyle name="Normal 2 70" xfId="17689"/>
    <cellStyle name="Normal 2 71" xfId="17508"/>
    <cellStyle name="Normal 2 72" xfId="18449"/>
    <cellStyle name="Normal 2 8" xfId="2726"/>
    <cellStyle name="Normal 2 8 2" xfId="6348"/>
    <cellStyle name="Normal 2 8 2 2" xfId="10792"/>
    <cellStyle name="Normal 2 8 2 2 2" xfId="13871"/>
    <cellStyle name="Normal 2 8 2 2 2 2" xfId="21594"/>
    <cellStyle name="Normal 2 8 3" xfId="7751"/>
    <cellStyle name="Normal 2 8 3 2" xfId="10793"/>
    <cellStyle name="Normal 2 8 3 2 2" xfId="13872"/>
    <cellStyle name="Normal 2 8 3 2 2 2" xfId="21595"/>
    <cellStyle name="Normal 2 8 3 3" xfId="17800"/>
    <cellStyle name="Normal 2 8 4" xfId="8825"/>
    <cellStyle name="Normal 2 8 4 2" xfId="10794"/>
    <cellStyle name="Normal 2 8 4 2 2" xfId="13873"/>
    <cellStyle name="Normal 2 8 4 2 2 2" xfId="21596"/>
    <cellStyle name="Normal 2 8 5" xfId="9898"/>
    <cellStyle name="Normal 2 8 5 2" xfId="17596"/>
    <cellStyle name="Normal 2 8 6" xfId="10791"/>
    <cellStyle name="Normal 2 8 6 2" xfId="13874"/>
    <cellStyle name="Normal 2 8 6 2 2" xfId="21597"/>
    <cellStyle name="Normal 2 8 7" xfId="16803"/>
    <cellStyle name="Normal 2 8 8" xfId="6347"/>
    <cellStyle name="Normal 2 9" xfId="2769"/>
    <cellStyle name="Normal 2 9 2" xfId="6350"/>
    <cellStyle name="Normal 2 9 2 2" xfId="10796"/>
    <cellStyle name="Normal 2 9 2 2 2" xfId="13875"/>
    <cellStyle name="Normal 2 9 2 2 2 2" xfId="21598"/>
    <cellStyle name="Normal 2 9 3" xfId="7752"/>
    <cellStyle name="Normal 2 9 3 2" xfId="10797"/>
    <cellStyle name="Normal 2 9 3 2 2" xfId="13876"/>
    <cellStyle name="Normal 2 9 3 2 2 2" xfId="21599"/>
    <cellStyle name="Normal 2 9 4" xfId="8826"/>
    <cellStyle name="Normal 2 9 4 2" xfId="10798"/>
    <cellStyle name="Normal 2 9 4 2 2" xfId="13877"/>
    <cellStyle name="Normal 2 9 4 2 2 2" xfId="21600"/>
    <cellStyle name="Normal 2 9 5" xfId="9899"/>
    <cellStyle name="Normal 2 9 6" xfId="10795"/>
    <cellStyle name="Normal 2 9 6 2" xfId="13878"/>
    <cellStyle name="Normal 2 9 6 2 2" xfId="21601"/>
    <cellStyle name="Normal 2 9 7" xfId="6349"/>
    <cellStyle name="Normal 2_2011 Q2 CAM True Up - comparison btwn 12Sep11 and 21June11" xfId="7753"/>
    <cellStyle name="Normal 20" xfId="519"/>
    <cellStyle name="Normal 20 10" xfId="7754"/>
    <cellStyle name="Normal 20 10 2" xfId="10800"/>
    <cellStyle name="Normal 20 10 2 2" xfId="13879"/>
    <cellStyle name="Normal 20 10 2 2 2" xfId="21602"/>
    <cellStyle name="Normal 20 11" xfId="7755"/>
    <cellStyle name="Normal 20 11 2" xfId="10801"/>
    <cellStyle name="Normal 20 11 2 2" xfId="13880"/>
    <cellStyle name="Normal 20 11 2 2 2" xfId="21603"/>
    <cellStyle name="Normal 20 12" xfId="7756"/>
    <cellStyle name="Normal 20 12 2" xfId="10802"/>
    <cellStyle name="Normal 20 12 2 2" xfId="13881"/>
    <cellStyle name="Normal 20 12 2 2 2" xfId="21604"/>
    <cellStyle name="Normal 20 13" xfId="7757"/>
    <cellStyle name="Normal 20 13 2" xfId="10803"/>
    <cellStyle name="Normal 20 13 2 2" xfId="13882"/>
    <cellStyle name="Normal 20 13 2 2 2" xfId="21605"/>
    <cellStyle name="Normal 20 14" xfId="7758"/>
    <cellStyle name="Normal 20 14 2" xfId="10804"/>
    <cellStyle name="Normal 20 14 2 2" xfId="13883"/>
    <cellStyle name="Normal 20 14 2 2 2" xfId="21606"/>
    <cellStyle name="Normal 20 15" xfId="7759"/>
    <cellStyle name="Normal 20 15 2" xfId="10805"/>
    <cellStyle name="Normal 20 15 2 2" xfId="13884"/>
    <cellStyle name="Normal 20 15 2 2 2" xfId="21607"/>
    <cellStyle name="Normal 20 16" xfId="7760"/>
    <cellStyle name="Normal 20 16 2" xfId="10806"/>
    <cellStyle name="Normal 20 16 2 2" xfId="13885"/>
    <cellStyle name="Normal 20 16 2 2 2" xfId="21608"/>
    <cellStyle name="Normal 20 17" xfId="9133"/>
    <cellStyle name="Normal 20 17 2" xfId="10807"/>
    <cellStyle name="Normal 20 17 2 2" xfId="13887"/>
    <cellStyle name="Normal 20 17 2 2 2" xfId="21610"/>
    <cellStyle name="Normal 20 17 3" xfId="10340"/>
    <cellStyle name="Normal 20 17 3 2" xfId="13888"/>
    <cellStyle name="Normal 20 17 3 2 2" xfId="21611"/>
    <cellStyle name="Normal 20 17 3 3" xfId="20321"/>
    <cellStyle name="Normal 20 17 4" xfId="13886"/>
    <cellStyle name="Normal 20 17 4 2" xfId="21609"/>
    <cellStyle name="Normal 20 17 5" xfId="18146"/>
    <cellStyle name="Normal 20 17 5 2" xfId="24848"/>
    <cellStyle name="Normal 20 17 6" xfId="19526"/>
    <cellStyle name="Normal 20 18" xfId="9900"/>
    <cellStyle name="Normal 20 19" xfId="10799"/>
    <cellStyle name="Normal 20 19 2" xfId="13889"/>
    <cellStyle name="Normal 20 19 2 2" xfId="21612"/>
    <cellStyle name="Normal 20 2" xfId="520"/>
    <cellStyle name="Normal 20 2 2" xfId="521"/>
    <cellStyle name="Normal 20 2 2 2" xfId="2096"/>
    <cellStyle name="Normal 20 2 2 2 2" xfId="3111"/>
    <cellStyle name="Normal 20 2 2 2 2 2" xfId="21613"/>
    <cellStyle name="Normal 20 2 2 2 2 3" xfId="13890"/>
    <cellStyle name="Normal 20 2 2 2 3" xfId="4871"/>
    <cellStyle name="Normal 20 2 2 2 4" xfId="10809"/>
    <cellStyle name="Normal 20 2 2 3" xfId="2604"/>
    <cellStyle name="Normal 20 2 2 3 2" xfId="3112"/>
    <cellStyle name="Normal 20 2 2 3 3" xfId="4872"/>
    <cellStyle name="Normal 20 2 2 4" xfId="3110"/>
    <cellStyle name="Normal 20 2 2 5" xfId="3542"/>
    <cellStyle name="Normal 20 2 2 6" xfId="4870"/>
    <cellStyle name="Normal 20 2 2 7" xfId="7761"/>
    <cellStyle name="Normal 20 2 3" xfId="2095"/>
    <cellStyle name="Normal 20 2 3 2" xfId="3113"/>
    <cellStyle name="Normal 20 2 3 2 2" xfId="13891"/>
    <cellStyle name="Normal 20 2 3 2 2 2" xfId="21614"/>
    <cellStyle name="Normal 20 2 3 2 3" xfId="10810"/>
    <cellStyle name="Normal 20 2 3 3" xfId="4873"/>
    <cellStyle name="Normal 20 2 3 4" xfId="8827"/>
    <cellStyle name="Normal 20 2 4" xfId="2603"/>
    <cellStyle name="Normal 20 2 4 2" xfId="3114"/>
    <cellStyle name="Normal 20 2 4 3" xfId="4874"/>
    <cellStyle name="Normal 20 2 4 4" xfId="9901"/>
    <cellStyle name="Normal 20 2 5" xfId="2890"/>
    <cellStyle name="Normal 20 2 5 2" xfId="13892"/>
    <cellStyle name="Normal 20 2 5 2 2" xfId="21615"/>
    <cellStyle name="Normal 20 2 5 3" xfId="10808"/>
    <cellStyle name="Normal 20 2 6" xfId="3109"/>
    <cellStyle name="Normal 20 2 7" xfId="4869"/>
    <cellStyle name="Normal 20 2 8" xfId="6352"/>
    <cellStyle name="Normal 20 20" xfId="12887"/>
    <cellStyle name="Normal 20 20 2" xfId="20644"/>
    <cellStyle name="Normal 20 21" xfId="18502"/>
    <cellStyle name="Normal 20 21 2" xfId="25169"/>
    <cellStyle name="Normal 20 22" xfId="18700"/>
    <cellStyle name="Normal 20 22 2" xfId="25359"/>
    <cellStyle name="Normal 20 23" xfId="18894"/>
    <cellStyle name="Normal 20 23 2" xfId="25550"/>
    <cellStyle name="Normal 20 24" xfId="19145"/>
    <cellStyle name="Normal 20 25" xfId="6351"/>
    <cellStyle name="Normal 20 3" xfId="1209"/>
    <cellStyle name="Normal 20 3 2" xfId="2289"/>
    <cellStyle name="Normal 20 3 2 2" xfId="3116"/>
    <cellStyle name="Normal 20 3 2 2 2" xfId="13893"/>
    <cellStyle name="Normal 20 3 2 2 2 2" xfId="21616"/>
    <cellStyle name="Normal 20 3 2 2 3" xfId="10812"/>
    <cellStyle name="Normal 20 3 2 3" xfId="4876"/>
    <cellStyle name="Normal 20 3 2 4" xfId="7762"/>
    <cellStyle name="Normal 20 3 3" xfId="3115"/>
    <cellStyle name="Normal 20 3 3 2" xfId="10813"/>
    <cellStyle name="Normal 20 3 3 2 2" xfId="13894"/>
    <cellStyle name="Normal 20 3 3 2 2 2" xfId="21617"/>
    <cellStyle name="Normal 20 3 3 3" xfId="8828"/>
    <cellStyle name="Normal 20 3 4" xfId="4875"/>
    <cellStyle name="Normal 20 3 4 2" xfId="9902"/>
    <cellStyle name="Normal 20 3 5" xfId="10811"/>
    <cellStyle name="Normal 20 3 5 2" xfId="13895"/>
    <cellStyle name="Normal 20 3 5 2 2" xfId="21618"/>
    <cellStyle name="Normal 20 3 6" xfId="6353"/>
    <cellStyle name="Normal 20 4" xfId="1777"/>
    <cellStyle name="Normal 20 4 2" xfId="3117"/>
    <cellStyle name="Normal 20 4 2 2" xfId="10815"/>
    <cellStyle name="Normal 20 4 2 2 2" xfId="13896"/>
    <cellStyle name="Normal 20 4 2 2 2 2" xfId="21619"/>
    <cellStyle name="Normal 20 4 2 3" xfId="7763"/>
    <cellStyle name="Normal 20 4 3" xfId="4877"/>
    <cellStyle name="Normal 20 4 3 2" xfId="10816"/>
    <cellStyle name="Normal 20 4 3 2 2" xfId="13897"/>
    <cellStyle name="Normal 20 4 3 2 2 2" xfId="21620"/>
    <cellStyle name="Normal 20 4 3 3" xfId="8829"/>
    <cellStyle name="Normal 20 4 4" xfId="9903"/>
    <cellStyle name="Normal 20 4 5" xfId="10814"/>
    <cellStyle name="Normal 20 4 5 2" xfId="13898"/>
    <cellStyle name="Normal 20 4 5 2 2" xfId="21621"/>
    <cellStyle name="Normal 20 4 6" xfId="6354"/>
    <cellStyle name="Normal 20 5" xfId="2094"/>
    <cellStyle name="Normal 20 5 2" xfId="7764"/>
    <cellStyle name="Normal 20 5 2 2" xfId="10818"/>
    <cellStyle name="Normal 20 5 2 2 2" xfId="13899"/>
    <cellStyle name="Normal 20 5 2 2 2 2" xfId="21622"/>
    <cellStyle name="Normal 20 5 3" xfId="8830"/>
    <cellStyle name="Normal 20 5 3 2" xfId="10819"/>
    <cellStyle name="Normal 20 5 3 2 2" xfId="13900"/>
    <cellStyle name="Normal 20 5 3 2 2 2" xfId="21623"/>
    <cellStyle name="Normal 20 5 4" xfId="9904"/>
    <cellStyle name="Normal 20 5 5" xfId="10817"/>
    <cellStyle name="Normal 20 5 5 2" xfId="13901"/>
    <cellStyle name="Normal 20 5 5 2 2" xfId="21624"/>
    <cellStyle name="Normal 20 5 6" xfId="6355"/>
    <cellStyle name="Normal 20 6" xfId="2889"/>
    <cellStyle name="Normal 20 6 2" xfId="8499"/>
    <cellStyle name="Normal 20 6 2 10" xfId="19268"/>
    <cellStyle name="Normal 20 6 2 2" xfId="9363"/>
    <cellStyle name="Normal 20 6 2 2 2" xfId="10822"/>
    <cellStyle name="Normal 20 6 2 2 2 2" xfId="13905"/>
    <cellStyle name="Normal 20 6 2 2 2 2 2" xfId="21628"/>
    <cellStyle name="Normal 20 6 2 2 3" xfId="10549"/>
    <cellStyle name="Normal 20 6 2 2 3 2" xfId="13906"/>
    <cellStyle name="Normal 20 6 2 2 3 2 2" xfId="21629"/>
    <cellStyle name="Normal 20 6 2 2 3 3" xfId="20531"/>
    <cellStyle name="Normal 20 6 2 2 4" xfId="13904"/>
    <cellStyle name="Normal 20 6 2 2 4 2" xfId="21627"/>
    <cellStyle name="Normal 20 6 2 2 5" xfId="18356"/>
    <cellStyle name="Normal 20 6 2 2 5 2" xfId="25058"/>
    <cellStyle name="Normal 20 6 2 2 6" xfId="19736"/>
    <cellStyle name="Normal 20 6 2 3" xfId="10821"/>
    <cellStyle name="Normal 20 6 2 3 2" xfId="13907"/>
    <cellStyle name="Normal 20 6 2 3 2 2" xfId="21630"/>
    <cellStyle name="Normal 20 6 2 4" xfId="10219"/>
    <cellStyle name="Normal 20 6 2 4 2" xfId="13908"/>
    <cellStyle name="Normal 20 6 2 4 2 2" xfId="21631"/>
    <cellStyle name="Normal 20 6 2 4 3" xfId="20194"/>
    <cellStyle name="Normal 20 6 2 5" xfId="13903"/>
    <cellStyle name="Normal 20 6 2 5 2" xfId="21626"/>
    <cellStyle name="Normal 20 6 2 6" xfId="17916"/>
    <cellStyle name="Normal 20 6 2 6 2" xfId="24721"/>
    <cellStyle name="Normal 20 6 2 7" xfId="18619"/>
    <cellStyle name="Normal 20 6 2 7 2" xfId="25287"/>
    <cellStyle name="Normal 20 6 2 8" xfId="18819"/>
    <cellStyle name="Normal 20 6 2 8 2" xfId="25478"/>
    <cellStyle name="Normal 20 6 2 9" xfId="19050"/>
    <cellStyle name="Normal 20 6 2 9 2" xfId="25691"/>
    <cellStyle name="Normal 20 6 3" xfId="8831"/>
    <cellStyle name="Normal 20 6 3 2" xfId="10823"/>
    <cellStyle name="Normal 20 6 3 2 2" xfId="13909"/>
    <cellStyle name="Normal 20 6 3 2 2 2" xfId="21632"/>
    <cellStyle name="Normal 20 6 4" xfId="9626"/>
    <cellStyle name="Normal 20 6 4 2" xfId="13910"/>
    <cellStyle name="Normal 20 6 4 2 2" xfId="21633"/>
    <cellStyle name="Normal 20 6 4 3" xfId="17597"/>
    <cellStyle name="Normal 20 6 4 3 2" xfId="24505"/>
    <cellStyle name="Normal 20 6 4 4" xfId="19908"/>
    <cellStyle name="Normal 20 6 5" xfId="10820"/>
    <cellStyle name="Normal 20 6 5 2" xfId="13911"/>
    <cellStyle name="Normal 20 6 5 2 2" xfId="21634"/>
    <cellStyle name="Normal 20 6 6" xfId="13902"/>
    <cellStyle name="Normal 20 6 6 2" xfId="21625"/>
    <cellStyle name="Normal 20 6 7" xfId="16804"/>
    <cellStyle name="Normal 20 6 7 2" xfId="24344"/>
    <cellStyle name="Normal 20 6 8" xfId="6356"/>
    <cellStyle name="Normal 20 7" xfId="7765"/>
    <cellStyle name="Normal 20 7 2" xfId="10824"/>
    <cellStyle name="Normal 20 7 2 2" xfId="13912"/>
    <cellStyle name="Normal 20 7 2 2 2" xfId="21635"/>
    <cellStyle name="Normal 20 8" xfId="7766"/>
    <cellStyle name="Normal 20 8 2" xfId="10825"/>
    <cellStyle name="Normal 20 8 2 2" xfId="13913"/>
    <cellStyle name="Normal 20 8 2 2 2" xfId="21636"/>
    <cellStyle name="Normal 20 9" xfId="7767"/>
    <cellStyle name="Normal 20 9 2" xfId="10826"/>
    <cellStyle name="Normal 20 9 2 2" xfId="13914"/>
    <cellStyle name="Normal 20 9 2 2 2" xfId="21637"/>
    <cellStyle name="Normal 200" xfId="9434"/>
    <cellStyle name="Normal 200 2" xfId="10827"/>
    <cellStyle name="Normal 200 2 2" xfId="13916"/>
    <cellStyle name="Normal 200 2 2 2" xfId="21639"/>
    <cellStyle name="Normal 200 3" xfId="10613"/>
    <cellStyle name="Normal 200 3 2" xfId="13917"/>
    <cellStyle name="Normal 200 3 2 2" xfId="21640"/>
    <cellStyle name="Normal 200 3 3" xfId="20595"/>
    <cellStyle name="Normal 200 4" xfId="13915"/>
    <cellStyle name="Normal 200 4 2" xfId="21638"/>
    <cellStyle name="Normal 200 5" xfId="18420"/>
    <cellStyle name="Normal 200 5 2" xfId="25122"/>
    <cellStyle name="Normal 200 6" xfId="19800"/>
    <cellStyle name="Normal 201" xfId="9219"/>
    <cellStyle name="Normal 201 2" xfId="10828"/>
    <cellStyle name="Normal 201 2 2" xfId="13919"/>
    <cellStyle name="Normal 201 2 2 2" xfId="21642"/>
    <cellStyle name="Normal 201 3" xfId="10418"/>
    <cellStyle name="Normal 201 3 2" xfId="13920"/>
    <cellStyle name="Normal 201 3 2 2" xfId="21643"/>
    <cellStyle name="Normal 201 3 3" xfId="20400"/>
    <cellStyle name="Normal 201 4" xfId="13918"/>
    <cellStyle name="Normal 201 4 2" xfId="21641"/>
    <cellStyle name="Normal 201 5" xfId="18225"/>
    <cellStyle name="Normal 201 5 2" xfId="24927"/>
    <cellStyle name="Normal 201 6" xfId="19605"/>
    <cellStyle name="Normal 202" xfId="9240"/>
    <cellStyle name="Normal 202 2" xfId="10829"/>
    <cellStyle name="Normal 202 2 2" xfId="13922"/>
    <cellStyle name="Normal 202 2 2 2" xfId="21645"/>
    <cellStyle name="Normal 202 3" xfId="10438"/>
    <cellStyle name="Normal 202 3 2" xfId="13923"/>
    <cellStyle name="Normal 202 3 2 2" xfId="21646"/>
    <cellStyle name="Normal 202 3 3" xfId="20420"/>
    <cellStyle name="Normal 202 4" xfId="13921"/>
    <cellStyle name="Normal 202 4 2" xfId="21644"/>
    <cellStyle name="Normal 202 5" xfId="18245"/>
    <cellStyle name="Normal 202 5 2" xfId="24947"/>
    <cellStyle name="Normal 202 6" xfId="19625"/>
    <cellStyle name="Normal 203" xfId="9442"/>
    <cellStyle name="Normal 203 2" xfId="10830"/>
    <cellStyle name="Normal 203 2 2" xfId="13925"/>
    <cellStyle name="Normal 203 2 2 2" xfId="21648"/>
    <cellStyle name="Normal 203 3" xfId="10618"/>
    <cellStyle name="Normal 203 3 2" xfId="13926"/>
    <cellStyle name="Normal 203 3 2 2" xfId="21649"/>
    <cellStyle name="Normal 203 3 3" xfId="20600"/>
    <cellStyle name="Normal 203 4" xfId="13924"/>
    <cellStyle name="Normal 203 4 2" xfId="21647"/>
    <cellStyle name="Normal 203 5" xfId="18426"/>
    <cellStyle name="Normal 203 5 2" xfId="25127"/>
    <cellStyle name="Normal 203 6" xfId="19805"/>
    <cellStyle name="Normal 204" xfId="9443"/>
    <cellStyle name="Normal 204 2" xfId="10831"/>
    <cellStyle name="Normal 204 2 2" xfId="13928"/>
    <cellStyle name="Normal 204 2 2 2" xfId="21651"/>
    <cellStyle name="Normal 204 3" xfId="10619"/>
    <cellStyle name="Normal 204 3 2" xfId="13929"/>
    <cellStyle name="Normal 204 3 2 2" xfId="21652"/>
    <cellStyle name="Normal 204 3 3" xfId="20601"/>
    <cellStyle name="Normal 204 4" xfId="13927"/>
    <cellStyle name="Normal 204 4 2" xfId="21650"/>
    <cellStyle name="Normal 204 5" xfId="18427"/>
    <cellStyle name="Normal 204 5 2" xfId="25128"/>
    <cellStyle name="Normal 204 6" xfId="19806"/>
    <cellStyle name="Normal 205" xfId="9189"/>
    <cellStyle name="Normal 205 2" xfId="10832"/>
    <cellStyle name="Normal 205 2 2" xfId="13931"/>
    <cellStyle name="Normal 205 2 2 2" xfId="21654"/>
    <cellStyle name="Normal 205 3" xfId="10393"/>
    <cellStyle name="Normal 205 3 2" xfId="13932"/>
    <cellStyle name="Normal 205 3 2 2" xfId="21655"/>
    <cellStyle name="Normal 205 3 3" xfId="20375"/>
    <cellStyle name="Normal 205 4" xfId="13930"/>
    <cellStyle name="Normal 205 4 2" xfId="21653"/>
    <cellStyle name="Normal 205 5" xfId="18200"/>
    <cellStyle name="Normal 205 5 2" xfId="24902"/>
    <cellStyle name="Normal 205 6" xfId="19580"/>
    <cellStyle name="Normal 206" xfId="9449"/>
    <cellStyle name="Normal 206 2" xfId="10833"/>
    <cellStyle name="Normal 206 2 2" xfId="13933"/>
    <cellStyle name="Normal 206 2 2 2" xfId="21656"/>
    <cellStyle name="Normal 207" xfId="9459"/>
    <cellStyle name="Normal 207 2" xfId="12822"/>
    <cellStyle name="Normal 207 2 2" xfId="13935"/>
    <cellStyle name="Normal 207 2 2 2" xfId="21658"/>
    <cellStyle name="Normal 207 2 3" xfId="18455"/>
    <cellStyle name="Normal 207 2 3 2" xfId="25149"/>
    <cellStyle name="Normal 207 2 4" xfId="20617"/>
    <cellStyle name="Normal 207 3" xfId="9558"/>
    <cellStyle name="Normal 207 3 2" xfId="13936"/>
    <cellStyle name="Normal 207 3 2 2" xfId="21659"/>
    <cellStyle name="Normal 207 4" xfId="13934"/>
    <cellStyle name="Normal 207 4 2" xfId="21657"/>
    <cellStyle name="Normal 207 5" xfId="19820"/>
    <cellStyle name="Normal 208" xfId="9710"/>
    <cellStyle name="Normal 208 2" xfId="10633"/>
    <cellStyle name="Normal 208 2 2" xfId="13938"/>
    <cellStyle name="Normal 208 2 2 2" xfId="21661"/>
    <cellStyle name="Normal 208 3" xfId="13937"/>
    <cellStyle name="Normal 208 3 2" xfId="21660"/>
    <cellStyle name="Normal 208 4" xfId="19992"/>
    <cellStyle name="Normal 209" xfId="9715"/>
    <cellStyle name="Normal 209 2" xfId="13939"/>
    <cellStyle name="Normal 209 2 2" xfId="21662"/>
    <cellStyle name="Normal 209 3" xfId="19995"/>
    <cellStyle name="Normal 21" xfId="522"/>
    <cellStyle name="Normal 21 10" xfId="7768"/>
    <cellStyle name="Normal 21 10 2" xfId="10835"/>
    <cellStyle name="Normal 21 10 2 2" xfId="13940"/>
    <cellStyle name="Normal 21 10 2 2 2" xfId="21663"/>
    <cellStyle name="Normal 21 11" xfId="7769"/>
    <cellStyle name="Normal 21 11 2" xfId="10836"/>
    <cellStyle name="Normal 21 11 2 2" xfId="13941"/>
    <cellStyle name="Normal 21 11 2 2 2" xfId="21664"/>
    <cellStyle name="Normal 21 12" xfId="7770"/>
    <cellStyle name="Normal 21 12 2" xfId="10837"/>
    <cellStyle name="Normal 21 12 2 2" xfId="13942"/>
    <cellStyle name="Normal 21 12 2 2 2" xfId="21665"/>
    <cellStyle name="Normal 21 13" xfId="7771"/>
    <cellStyle name="Normal 21 13 2" xfId="10838"/>
    <cellStyle name="Normal 21 13 2 2" xfId="13943"/>
    <cellStyle name="Normal 21 13 2 2 2" xfId="21666"/>
    <cellStyle name="Normal 21 14" xfId="7772"/>
    <cellStyle name="Normal 21 14 2" xfId="10839"/>
    <cellStyle name="Normal 21 14 2 2" xfId="13944"/>
    <cellStyle name="Normal 21 14 2 2 2" xfId="21667"/>
    <cellStyle name="Normal 21 15" xfId="7773"/>
    <cellStyle name="Normal 21 15 2" xfId="10840"/>
    <cellStyle name="Normal 21 15 2 2" xfId="13945"/>
    <cellStyle name="Normal 21 15 2 2 2" xfId="21668"/>
    <cellStyle name="Normal 21 16" xfId="7774"/>
    <cellStyle name="Normal 21 16 2" xfId="10841"/>
    <cellStyle name="Normal 21 16 2 2" xfId="13946"/>
    <cellStyle name="Normal 21 16 2 2 2" xfId="21669"/>
    <cellStyle name="Normal 21 17" xfId="9134"/>
    <cellStyle name="Normal 21 17 2" xfId="10842"/>
    <cellStyle name="Normal 21 17 2 2" xfId="13948"/>
    <cellStyle name="Normal 21 17 2 2 2" xfId="21671"/>
    <cellStyle name="Normal 21 17 3" xfId="10341"/>
    <cellStyle name="Normal 21 17 3 2" xfId="13949"/>
    <cellStyle name="Normal 21 17 3 2 2" xfId="21672"/>
    <cellStyle name="Normal 21 17 3 3" xfId="20322"/>
    <cellStyle name="Normal 21 17 4" xfId="13947"/>
    <cellStyle name="Normal 21 17 4 2" xfId="21670"/>
    <cellStyle name="Normal 21 17 5" xfId="18147"/>
    <cellStyle name="Normal 21 17 5 2" xfId="24849"/>
    <cellStyle name="Normal 21 17 6" xfId="19527"/>
    <cellStyle name="Normal 21 18" xfId="9905"/>
    <cellStyle name="Normal 21 19" xfId="10834"/>
    <cellStyle name="Normal 21 19 2" xfId="13950"/>
    <cellStyle name="Normal 21 19 2 2" xfId="21673"/>
    <cellStyle name="Normal 21 2" xfId="1211"/>
    <cellStyle name="Normal 21 2 2" xfId="7775"/>
    <cellStyle name="Normal 21 2 2 2" xfId="10844"/>
    <cellStyle name="Normal 21 2 2 2 2" xfId="13951"/>
    <cellStyle name="Normal 21 2 2 2 2 2" xfId="21674"/>
    <cellStyle name="Normal 21 2 3" xfId="8832"/>
    <cellStyle name="Normal 21 2 3 2" xfId="10845"/>
    <cellStyle name="Normal 21 2 3 2 2" xfId="13952"/>
    <cellStyle name="Normal 21 2 3 2 2 2" xfId="21675"/>
    <cellStyle name="Normal 21 2 4" xfId="9906"/>
    <cellStyle name="Normal 21 2 5" xfId="10843"/>
    <cellStyle name="Normal 21 2 5 2" xfId="13953"/>
    <cellStyle name="Normal 21 2 5 2 2" xfId="21676"/>
    <cellStyle name="Normal 21 2 6" xfId="6358"/>
    <cellStyle name="Normal 21 20" xfId="18503"/>
    <cellStyle name="Normal 21 20 2" xfId="25170"/>
    <cellStyle name="Normal 21 21" xfId="18701"/>
    <cellStyle name="Normal 21 21 2" xfId="25360"/>
    <cellStyle name="Normal 21 22" xfId="18895"/>
    <cellStyle name="Normal 21 22 2" xfId="25551"/>
    <cellStyle name="Normal 21 23" xfId="19146"/>
    <cellStyle name="Normal 21 24" xfId="6357"/>
    <cellStyle name="Normal 21 3" xfId="6359"/>
    <cellStyle name="Normal 21 3 2" xfId="7776"/>
    <cellStyle name="Normal 21 3 2 2" xfId="10847"/>
    <cellStyle name="Normal 21 3 2 2 2" xfId="13954"/>
    <cellStyle name="Normal 21 3 2 2 2 2" xfId="21677"/>
    <cellStyle name="Normal 21 3 3" xfId="8833"/>
    <cellStyle name="Normal 21 3 3 2" xfId="10848"/>
    <cellStyle name="Normal 21 3 3 2 2" xfId="13955"/>
    <cellStyle name="Normal 21 3 3 2 2 2" xfId="21678"/>
    <cellStyle name="Normal 21 3 4" xfId="9907"/>
    <cellStyle name="Normal 21 3 5" xfId="10846"/>
    <cellStyle name="Normal 21 3 5 2" xfId="13956"/>
    <cellStyle name="Normal 21 3 5 2 2" xfId="21679"/>
    <cellStyle name="Normal 21 4" xfId="6360"/>
    <cellStyle name="Normal 21 4 2" xfId="7777"/>
    <cellStyle name="Normal 21 4 2 2" xfId="10850"/>
    <cellStyle name="Normal 21 4 2 2 2" xfId="13957"/>
    <cellStyle name="Normal 21 4 2 2 2 2" xfId="21680"/>
    <cellStyle name="Normal 21 4 3" xfId="8834"/>
    <cellStyle name="Normal 21 4 3 2" xfId="10851"/>
    <cellStyle name="Normal 21 4 3 2 2" xfId="13958"/>
    <cellStyle name="Normal 21 4 3 2 2 2" xfId="21681"/>
    <cellStyle name="Normal 21 4 4" xfId="9908"/>
    <cellStyle name="Normal 21 4 5" xfId="10849"/>
    <cellStyle name="Normal 21 4 5 2" xfId="13959"/>
    <cellStyle name="Normal 21 4 5 2 2" xfId="21682"/>
    <cellStyle name="Normal 21 5" xfId="6361"/>
    <cellStyle name="Normal 21 5 2" xfId="7778"/>
    <cellStyle name="Normal 21 5 2 2" xfId="10853"/>
    <cellStyle name="Normal 21 5 2 2 2" xfId="13960"/>
    <cellStyle name="Normal 21 5 2 2 2 2" xfId="21683"/>
    <cellStyle name="Normal 21 5 3" xfId="8835"/>
    <cellStyle name="Normal 21 5 3 2" xfId="10854"/>
    <cellStyle name="Normal 21 5 3 2 2" xfId="13961"/>
    <cellStyle name="Normal 21 5 3 2 2 2" xfId="21684"/>
    <cellStyle name="Normal 21 5 4" xfId="9909"/>
    <cellStyle name="Normal 21 5 5" xfId="10852"/>
    <cellStyle name="Normal 21 5 5 2" xfId="13962"/>
    <cellStyle name="Normal 21 5 5 2 2" xfId="21685"/>
    <cellStyle name="Normal 21 6" xfId="6362"/>
    <cellStyle name="Normal 21 6 2" xfId="7779"/>
    <cellStyle name="Normal 21 6 2 10" xfId="19269"/>
    <cellStyle name="Normal 21 6 2 2" xfId="9365"/>
    <cellStyle name="Normal 21 6 2 2 2" xfId="10857"/>
    <cellStyle name="Normal 21 6 2 2 2 2" xfId="13966"/>
    <cellStyle name="Normal 21 6 2 2 2 2 2" xfId="21689"/>
    <cellStyle name="Normal 21 6 2 2 3" xfId="10550"/>
    <cellStyle name="Normal 21 6 2 2 3 2" xfId="13967"/>
    <cellStyle name="Normal 21 6 2 2 3 2 2" xfId="21690"/>
    <cellStyle name="Normal 21 6 2 2 3 3" xfId="20532"/>
    <cellStyle name="Normal 21 6 2 2 4" xfId="13965"/>
    <cellStyle name="Normal 21 6 2 2 4 2" xfId="21688"/>
    <cellStyle name="Normal 21 6 2 2 5" xfId="18357"/>
    <cellStyle name="Normal 21 6 2 2 5 2" xfId="25059"/>
    <cellStyle name="Normal 21 6 2 2 6" xfId="19737"/>
    <cellStyle name="Normal 21 6 2 3" xfId="10856"/>
    <cellStyle name="Normal 21 6 2 3 2" xfId="13968"/>
    <cellStyle name="Normal 21 6 2 3 2 2" xfId="21691"/>
    <cellStyle name="Normal 21 6 2 4" xfId="10121"/>
    <cellStyle name="Normal 21 6 2 4 2" xfId="13969"/>
    <cellStyle name="Normal 21 6 2 4 2 2" xfId="21692"/>
    <cellStyle name="Normal 21 6 2 4 3" xfId="20095"/>
    <cellStyle name="Normal 21 6 2 5" xfId="13964"/>
    <cellStyle name="Normal 21 6 2 5 2" xfId="21687"/>
    <cellStyle name="Normal 21 6 2 6" xfId="17801"/>
    <cellStyle name="Normal 21 6 2 6 2" xfId="24621"/>
    <cellStyle name="Normal 21 6 2 7" xfId="18620"/>
    <cellStyle name="Normal 21 6 2 7 2" xfId="25288"/>
    <cellStyle name="Normal 21 6 2 8" xfId="18820"/>
    <cellStyle name="Normal 21 6 2 8 2" xfId="25479"/>
    <cellStyle name="Normal 21 6 2 9" xfId="19051"/>
    <cellStyle name="Normal 21 6 2 9 2" xfId="25692"/>
    <cellStyle name="Normal 21 6 3" xfId="8836"/>
    <cellStyle name="Normal 21 6 3 2" xfId="10858"/>
    <cellStyle name="Normal 21 6 3 2 2" xfId="13970"/>
    <cellStyle name="Normal 21 6 3 2 2 2" xfId="21693"/>
    <cellStyle name="Normal 21 6 4" xfId="9910"/>
    <cellStyle name="Normal 21 6 4 2" xfId="13971"/>
    <cellStyle name="Normal 21 6 4 2 2" xfId="21694"/>
    <cellStyle name="Normal 21 6 4 3" xfId="17598"/>
    <cellStyle name="Normal 21 6 4 3 2" xfId="24506"/>
    <cellStyle name="Normal 21 6 4 4" xfId="20031"/>
    <cellStyle name="Normal 21 6 5" xfId="10855"/>
    <cellStyle name="Normal 21 6 5 2" xfId="13972"/>
    <cellStyle name="Normal 21 6 5 2 2" xfId="21695"/>
    <cellStyle name="Normal 21 6 6" xfId="13963"/>
    <cellStyle name="Normal 21 6 6 2" xfId="21686"/>
    <cellStyle name="Normal 21 7" xfId="7780"/>
    <cellStyle name="Normal 21 7 2" xfId="10859"/>
    <cellStyle name="Normal 21 7 2 2" xfId="13973"/>
    <cellStyle name="Normal 21 7 2 2 2" xfId="21696"/>
    <cellStyle name="Normal 21 8" xfId="7781"/>
    <cellStyle name="Normal 21 8 2" xfId="10860"/>
    <cellStyle name="Normal 21 8 2 2" xfId="13974"/>
    <cellStyle name="Normal 21 8 2 2 2" xfId="21697"/>
    <cellStyle name="Normal 21 9" xfId="7782"/>
    <cellStyle name="Normal 21 9 2" xfId="10861"/>
    <cellStyle name="Normal 21 9 2 2" xfId="13975"/>
    <cellStyle name="Normal 21 9 2 2 2" xfId="21698"/>
    <cellStyle name="Normal 210" xfId="9719"/>
    <cellStyle name="Normal 210 2" xfId="13976"/>
    <cellStyle name="Normal 210 2 2" xfId="21699"/>
    <cellStyle name="Normal 210 3" xfId="19998"/>
    <cellStyle name="Normal 211" xfId="12825"/>
    <cellStyle name="Normal 211 2" xfId="20618"/>
    <cellStyle name="Normal 212" xfId="12835"/>
    <cellStyle name="Normal 212 2" xfId="20621"/>
    <cellStyle name="Normal 213" xfId="12918"/>
    <cellStyle name="Normal 213 2" xfId="20665"/>
    <cellStyle name="Normal 214" xfId="12947"/>
    <cellStyle name="Normal 214 2" xfId="20669"/>
    <cellStyle name="Normal 215" xfId="12917"/>
    <cellStyle name="Normal 215 2" xfId="20664"/>
    <cellStyle name="Normal 216" xfId="12932"/>
    <cellStyle name="Normal 216 2" xfId="20667"/>
    <cellStyle name="Normal 217" xfId="12826"/>
    <cellStyle name="Normal 217 2" xfId="20619"/>
    <cellStyle name="Normal 218" xfId="12948"/>
    <cellStyle name="Normal 218 2" xfId="20670"/>
    <cellStyle name="Normal 219" xfId="16567"/>
    <cellStyle name="Normal 219 2" xfId="24290"/>
    <cellStyle name="Normal 22" xfId="523"/>
    <cellStyle name="Normal 22 10" xfId="7783"/>
    <cellStyle name="Normal 22 10 2" xfId="10863"/>
    <cellStyle name="Normal 22 10 2 2" xfId="13977"/>
    <cellStyle name="Normal 22 10 2 2 2" xfId="21700"/>
    <cellStyle name="Normal 22 11" xfId="7784"/>
    <cellStyle name="Normal 22 11 2" xfId="10864"/>
    <cellStyle name="Normal 22 11 2 2" xfId="13978"/>
    <cellStyle name="Normal 22 11 2 2 2" xfId="21701"/>
    <cellStyle name="Normal 22 12" xfId="7785"/>
    <cellStyle name="Normal 22 12 2" xfId="10865"/>
    <cellStyle name="Normal 22 12 2 2" xfId="13979"/>
    <cellStyle name="Normal 22 12 2 2 2" xfId="21702"/>
    <cellStyle name="Normal 22 13" xfId="7786"/>
    <cellStyle name="Normal 22 13 2" xfId="10866"/>
    <cellStyle name="Normal 22 13 2 2" xfId="13980"/>
    <cellStyle name="Normal 22 13 2 2 2" xfId="21703"/>
    <cellStyle name="Normal 22 14" xfId="7787"/>
    <cellStyle name="Normal 22 14 2" xfId="10867"/>
    <cellStyle name="Normal 22 14 2 2" xfId="13981"/>
    <cellStyle name="Normal 22 14 2 2 2" xfId="21704"/>
    <cellStyle name="Normal 22 15" xfId="7788"/>
    <cellStyle name="Normal 22 15 2" xfId="10868"/>
    <cellStyle name="Normal 22 15 2 2" xfId="13982"/>
    <cellStyle name="Normal 22 15 2 2 2" xfId="21705"/>
    <cellStyle name="Normal 22 16" xfId="7789"/>
    <cellStyle name="Normal 22 16 2" xfId="10869"/>
    <cellStyle name="Normal 22 16 2 2" xfId="13983"/>
    <cellStyle name="Normal 22 16 2 2 2" xfId="21706"/>
    <cellStyle name="Normal 22 17" xfId="9135"/>
    <cellStyle name="Normal 22 17 2" xfId="10870"/>
    <cellStyle name="Normal 22 17 2 2" xfId="13985"/>
    <cellStyle name="Normal 22 17 2 2 2" xfId="21708"/>
    <cellStyle name="Normal 22 17 3" xfId="10342"/>
    <cellStyle name="Normal 22 17 3 2" xfId="13986"/>
    <cellStyle name="Normal 22 17 3 2 2" xfId="21709"/>
    <cellStyle name="Normal 22 17 3 3" xfId="20323"/>
    <cellStyle name="Normal 22 17 4" xfId="13984"/>
    <cellStyle name="Normal 22 17 4 2" xfId="21707"/>
    <cellStyle name="Normal 22 17 5" xfId="18148"/>
    <cellStyle name="Normal 22 17 5 2" xfId="24850"/>
    <cellStyle name="Normal 22 17 6" xfId="19528"/>
    <cellStyle name="Normal 22 18" xfId="9911"/>
    <cellStyle name="Normal 22 19" xfId="10862"/>
    <cellStyle name="Normal 22 19 2" xfId="13987"/>
    <cellStyle name="Normal 22 19 2 2" xfId="21710"/>
    <cellStyle name="Normal 22 2" xfId="524"/>
    <cellStyle name="Normal 22 2 2" xfId="525"/>
    <cellStyle name="Normal 22 2 2 2" xfId="10872"/>
    <cellStyle name="Normal 22 2 2 2 2" xfId="13988"/>
    <cellStyle name="Normal 22 2 2 2 2 2" xfId="21711"/>
    <cellStyle name="Normal 22 2 2 3" xfId="12851"/>
    <cellStyle name="Normal 22 2 2 4" xfId="7790"/>
    <cellStyle name="Normal 22 2 3" xfId="9912"/>
    <cellStyle name="Normal 22 2 4" xfId="10871"/>
    <cellStyle name="Normal 22 2 4 2" xfId="13989"/>
    <cellStyle name="Normal 22 2 4 2 2" xfId="21712"/>
    <cellStyle name="Normal 22 20" xfId="18504"/>
    <cellStyle name="Normal 22 20 2" xfId="25171"/>
    <cellStyle name="Normal 22 21" xfId="18702"/>
    <cellStyle name="Normal 22 21 2" xfId="25361"/>
    <cellStyle name="Normal 22 22" xfId="18896"/>
    <cellStyle name="Normal 22 22 2" xfId="25552"/>
    <cellStyle name="Normal 22 23" xfId="19147"/>
    <cellStyle name="Normal 22 24" xfId="6363"/>
    <cellStyle name="Normal 22 3" xfId="1212"/>
    <cellStyle name="Normal 22 3 2" xfId="7791"/>
    <cellStyle name="Normal 22 3 2 10" xfId="19270"/>
    <cellStyle name="Normal 22 3 2 2" xfId="9366"/>
    <cellStyle name="Normal 22 3 2 2 2" xfId="10875"/>
    <cellStyle name="Normal 22 3 2 2 2 2" xfId="13993"/>
    <cellStyle name="Normal 22 3 2 2 2 2 2" xfId="21716"/>
    <cellStyle name="Normal 22 3 2 2 3" xfId="10551"/>
    <cellStyle name="Normal 22 3 2 2 3 2" xfId="13994"/>
    <cellStyle name="Normal 22 3 2 2 3 2 2" xfId="21717"/>
    <cellStyle name="Normal 22 3 2 2 3 3" xfId="20533"/>
    <cellStyle name="Normal 22 3 2 2 4" xfId="13992"/>
    <cellStyle name="Normal 22 3 2 2 4 2" xfId="21715"/>
    <cellStyle name="Normal 22 3 2 2 5" xfId="18358"/>
    <cellStyle name="Normal 22 3 2 2 5 2" xfId="25060"/>
    <cellStyle name="Normal 22 3 2 2 6" xfId="19738"/>
    <cellStyle name="Normal 22 3 2 3" xfId="10874"/>
    <cellStyle name="Normal 22 3 2 3 2" xfId="13995"/>
    <cellStyle name="Normal 22 3 2 3 2 2" xfId="21718"/>
    <cellStyle name="Normal 22 3 2 4" xfId="10122"/>
    <cellStyle name="Normal 22 3 2 4 2" xfId="13996"/>
    <cellStyle name="Normal 22 3 2 4 2 2" xfId="21719"/>
    <cellStyle name="Normal 22 3 2 4 3" xfId="20096"/>
    <cellStyle name="Normal 22 3 2 5" xfId="13991"/>
    <cellStyle name="Normal 22 3 2 5 2" xfId="21714"/>
    <cellStyle name="Normal 22 3 2 6" xfId="17802"/>
    <cellStyle name="Normal 22 3 2 6 2" xfId="24622"/>
    <cellStyle name="Normal 22 3 2 7" xfId="18621"/>
    <cellStyle name="Normal 22 3 2 7 2" xfId="25289"/>
    <cellStyle name="Normal 22 3 2 8" xfId="18821"/>
    <cellStyle name="Normal 22 3 2 8 2" xfId="25480"/>
    <cellStyle name="Normal 22 3 2 9" xfId="19052"/>
    <cellStyle name="Normal 22 3 2 9 2" xfId="25693"/>
    <cellStyle name="Normal 22 3 3" xfId="8837"/>
    <cellStyle name="Normal 22 3 3 2" xfId="10876"/>
    <cellStyle name="Normal 22 3 3 2 2" xfId="13997"/>
    <cellStyle name="Normal 22 3 3 2 2 2" xfId="21720"/>
    <cellStyle name="Normal 22 3 4" xfId="9913"/>
    <cellStyle name="Normal 22 3 4 2" xfId="13998"/>
    <cellStyle name="Normal 22 3 4 2 2" xfId="21721"/>
    <cellStyle name="Normal 22 3 4 3" xfId="17599"/>
    <cellStyle name="Normal 22 3 4 3 2" xfId="24507"/>
    <cellStyle name="Normal 22 3 4 4" xfId="20032"/>
    <cellStyle name="Normal 22 3 5" xfId="10873"/>
    <cellStyle name="Normal 22 3 5 2" xfId="13999"/>
    <cellStyle name="Normal 22 3 5 2 2" xfId="21722"/>
    <cellStyle name="Normal 22 3 6" xfId="13990"/>
    <cellStyle name="Normal 22 3 6 2" xfId="21713"/>
    <cellStyle name="Normal 22 3 7" xfId="6364"/>
    <cellStyle name="Normal 22 4" xfId="7792"/>
    <cellStyle name="Normal 22 4 2" xfId="10877"/>
    <cellStyle name="Normal 22 4 2 2" xfId="14000"/>
    <cellStyle name="Normal 22 4 2 2 2" xfId="21723"/>
    <cellStyle name="Normal 22 5" xfId="7793"/>
    <cellStyle name="Normal 22 5 2" xfId="10878"/>
    <cellStyle name="Normal 22 5 2 2" xfId="14001"/>
    <cellStyle name="Normal 22 5 2 2 2" xfId="21724"/>
    <cellStyle name="Normal 22 6" xfId="7794"/>
    <cellStyle name="Normal 22 6 2" xfId="10879"/>
    <cellStyle name="Normal 22 6 2 2" xfId="14002"/>
    <cellStyle name="Normal 22 6 2 2 2" xfId="21725"/>
    <cellStyle name="Normal 22 7" xfId="7795"/>
    <cellStyle name="Normal 22 7 2" xfId="10880"/>
    <cellStyle name="Normal 22 7 2 2" xfId="14003"/>
    <cellStyle name="Normal 22 7 2 2 2" xfId="21726"/>
    <cellStyle name="Normal 22 8" xfId="7796"/>
    <cellStyle name="Normal 22 8 2" xfId="10881"/>
    <cellStyle name="Normal 22 8 2 2" xfId="14004"/>
    <cellStyle name="Normal 22 8 2 2 2" xfId="21727"/>
    <cellStyle name="Normal 22 9" xfId="7797"/>
    <cellStyle name="Normal 22 9 2" xfId="10882"/>
    <cellStyle name="Normal 22 9 2 2" xfId="14005"/>
    <cellStyle name="Normal 22 9 2 2 2" xfId="21728"/>
    <cellStyle name="Normal 220" xfId="16571"/>
    <cellStyle name="Normal 221" xfId="17104"/>
    <cellStyle name="Normal 221 2" xfId="24397"/>
    <cellStyle name="Normal 222" xfId="17692"/>
    <cellStyle name="Normal 222 2" xfId="24573"/>
    <cellStyle name="Normal 223" xfId="17509"/>
    <cellStyle name="Normal 223 2" xfId="24441"/>
    <cellStyle name="Normal 224" xfId="17683"/>
    <cellStyle name="Normal 224 2" xfId="24570"/>
    <cellStyle name="Normal 225" xfId="17141"/>
    <cellStyle name="Normal 225 2" xfId="24415"/>
    <cellStyle name="Normal 226" xfId="17444"/>
    <cellStyle name="Normal 226 2" xfId="24419"/>
    <cellStyle name="Normal 227" xfId="17501"/>
    <cellStyle name="Normal 227 2" xfId="24439"/>
    <cellStyle name="Normal 228" xfId="18466"/>
    <cellStyle name="Normal 229" xfId="18469"/>
    <cellStyle name="Normal 229 2" xfId="25156"/>
    <cellStyle name="Normal 23" xfId="526"/>
    <cellStyle name="Normal 23 10" xfId="7798"/>
    <cellStyle name="Normal 23 10 2" xfId="10884"/>
    <cellStyle name="Normal 23 10 2 2" xfId="14006"/>
    <cellStyle name="Normal 23 10 2 2 2" xfId="21729"/>
    <cellStyle name="Normal 23 11" xfId="7799"/>
    <cellStyle name="Normal 23 11 2" xfId="10885"/>
    <cellStyle name="Normal 23 11 2 2" xfId="14007"/>
    <cellStyle name="Normal 23 11 2 2 2" xfId="21730"/>
    <cellStyle name="Normal 23 12" xfId="7800"/>
    <cellStyle name="Normal 23 12 2" xfId="10886"/>
    <cellStyle name="Normal 23 12 2 2" xfId="14008"/>
    <cellStyle name="Normal 23 12 2 2 2" xfId="21731"/>
    <cellStyle name="Normal 23 13" xfId="7801"/>
    <cellStyle name="Normal 23 13 2" xfId="10887"/>
    <cellStyle name="Normal 23 13 2 2" xfId="14009"/>
    <cellStyle name="Normal 23 13 2 2 2" xfId="21732"/>
    <cellStyle name="Normal 23 14" xfId="8736"/>
    <cellStyle name="Normal 23 14 2" xfId="10888"/>
    <cellStyle name="Normal 23 14 2 2" xfId="14010"/>
    <cellStyle name="Normal 23 14 2 2 2" xfId="21733"/>
    <cellStyle name="Normal 23 15" xfId="7802"/>
    <cellStyle name="Normal 23 15 2" xfId="10889"/>
    <cellStyle name="Normal 23 15 2 2" xfId="14011"/>
    <cellStyle name="Normal 23 15 2 2 2" xfId="21734"/>
    <cellStyle name="Normal 23 16" xfId="7803"/>
    <cellStyle name="Normal 23 16 2" xfId="10890"/>
    <cellStyle name="Normal 23 16 2 2" xfId="14012"/>
    <cellStyle name="Normal 23 16 2 2 2" xfId="21735"/>
    <cellStyle name="Normal 23 17" xfId="9136"/>
    <cellStyle name="Normal 23 17 2" xfId="10891"/>
    <cellStyle name="Normal 23 17 2 2" xfId="14014"/>
    <cellStyle name="Normal 23 17 2 2 2" xfId="21737"/>
    <cellStyle name="Normal 23 17 3" xfId="10343"/>
    <cellStyle name="Normal 23 17 3 2" xfId="14015"/>
    <cellStyle name="Normal 23 17 3 2 2" xfId="21738"/>
    <cellStyle name="Normal 23 17 3 3" xfId="20324"/>
    <cellStyle name="Normal 23 17 4" xfId="14013"/>
    <cellStyle name="Normal 23 17 4 2" xfId="21736"/>
    <cellStyle name="Normal 23 17 5" xfId="18149"/>
    <cellStyle name="Normal 23 17 5 2" xfId="24851"/>
    <cellStyle name="Normal 23 17 6" xfId="19529"/>
    <cellStyle name="Normal 23 18" xfId="9914"/>
    <cellStyle name="Normal 23 19" xfId="10883"/>
    <cellStyle name="Normal 23 19 2" xfId="14016"/>
    <cellStyle name="Normal 23 19 2 2" xfId="21739"/>
    <cellStyle name="Normal 23 2" xfId="1263"/>
    <cellStyle name="Normal 23 2 2" xfId="2892"/>
    <cellStyle name="Normal 23 2 2 2" xfId="10893"/>
    <cellStyle name="Normal 23 2 2 2 2" xfId="14017"/>
    <cellStyle name="Normal 23 2 2 2 2 2" xfId="21740"/>
    <cellStyle name="Normal 23 2 2 3" xfId="7804"/>
    <cellStyle name="Normal 23 2 3" xfId="8838"/>
    <cellStyle name="Normal 23 2 3 2" xfId="10894"/>
    <cellStyle name="Normal 23 2 3 2 2" xfId="14018"/>
    <cellStyle name="Normal 23 2 3 2 2 2" xfId="21741"/>
    <cellStyle name="Normal 23 2 4" xfId="9915"/>
    <cellStyle name="Normal 23 2 5" xfId="10892"/>
    <cellStyle name="Normal 23 2 5 2" xfId="14019"/>
    <cellStyle name="Normal 23 2 5 2 2" xfId="21742"/>
    <cellStyle name="Normal 23 2 6" xfId="6366"/>
    <cellStyle name="Normal 23 20" xfId="12903"/>
    <cellStyle name="Normal 23 21" xfId="18505"/>
    <cellStyle name="Normal 23 21 2" xfId="25172"/>
    <cellStyle name="Normal 23 22" xfId="18703"/>
    <cellStyle name="Normal 23 22 2" xfId="25362"/>
    <cellStyle name="Normal 23 23" xfId="18897"/>
    <cellStyle name="Normal 23 23 2" xfId="25553"/>
    <cellStyle name="Normal 23 24" xfId="19148"/>
    <cellStyle name="Normal 23 25" xfId="6365"/>
    <cellStyle name="Normal 23 3" xfId="2891"/>
    <cellStyle name="Normal 23 3 2" xfId="7805"/>
    <cellStyle name="Normal 23 3 2 2" xfId="10896"/>
    <cellStyle name="Normal 23 3 2 2 2" xfId="14020"/>
    <cellStyle name="Normal 23 3 2 2 2 2" xfId="21743"/>
    <cellStyle name="Normal 23 3 3" xfId="8839"/>
    <cellStyle name="Normal 23 3 3 2" xfId="10897"/>
    <cellStyle name="Normal 23 3 3 2 2" xfId="14021"/>
    <cellStyle name="Normal 23 3 3 2 2 2" xfId="21744"/>
    <cellStyle name="Normal 23 3 4" xfId="9916"/>
    <cellStyle name="Normal 23 3 5" xfId="10895"/>
    <cellStyle name="Normal 23 3 5 2" xfId="14022"/>
    <cellStyle name="Normal 23 3 5 2 2" xfId="21745"/>
    <cellStyle name="Normal 23 3 6" xfId="6367"/>
    <cellStyle name="Normal 23 4" xfId="6368"/>
    <cellStyle name="Normal 23 4 2" xfId="7806"/>
    <cellStyle name="Normal 23 4 2 2" xfId="10899"/>
    <cellStyle name="Normal 23 4 2 2 2" xfId="14023"/>
    <cellStyle name="Normal 23 4 2 2 2 2" xfId="21746"/>
    <cellStyle name="Normal 23 4 3" xfId="8840"/>
    <cellStyle name="Normal 23 4 3 2" xfId="10900"/>
    <cellStyle name="Normal 23 4 3 2 2" xfId="14024"/>
    <cellStyle name="Normal 23 4 3 2 2 2" xfId="21747"/>
    <cellStyle name="Normal 23 4 4" xfId="9917"/>
    <cellStyle name="Normal 23 4 5" xfId="10898"/>
    <cellStyle name="Normal 23 4 5 2" xfId="14025"/>
    <cellStyle name="Normal 23 4 5 2 2" xfId="21748"/>
    <cellStyle name="Normal 23 5" xfId="6369"/>
    <cellStyle name="Normal 23 5 2" xfId="7807"/>
    <cellStyle name="Normal 23 5 2 2" xfId="10902"/>
    <cellStyle name="Normal 23 5 2 2 2" xfId="14026"/>
    <cellStyle name="Normal 23 5 2 2 2 2" xfId="21749"/>
    <cellStyle name="Normal 23 5 3" xfId="8841"/>
    <cellStyle name="Normal 23 5 3 2" xfId="10903"/>
    <cellStyle name="Normal 23 5 3 2 2" xfId="14027"/>
    <cellStyle name="Normal 23 5 3 2 2 2" xfId="21750"/>
    <cellStyle name="Normal 23 5 4" xfId="9918"/>
    <cellStyle name="Normal 23 5 5" xfId="10901"/>
    <cellStyle name="Normal 23 5 5 2" xfId="14028"/>
    <cellStyle name="Normal 23 5 5 2 2" xfId="21751"/>
    <cellStyle name="Normal 23 6" xfId="6370"/>
    <cellStyle name="Normal 23 6 2" xfId="7808"/>
    <cellStyle name="Normal 23 6 2 10" xfId="19271"/>
    <cellStyle name="Normal 23 6 2 2" xfId="9367"/>
    <cellStyle name="Normal 23 6 2 2 2" xfId="10906"/>
    <cellStyle name="Normal 23 6 2 2 2 2" xfId="14032"/>
    <cellStyle name="Normal 23 6 2 2 2 2 2" xfId="21755"/>
    <cellStyle name="Normal 23 6 2 2 3" xfId="10552"/>
    <cellStyle name="Normal 23 6 2 2 3 2" xfId="14033"/>
    <cellStyle name="Normal 23 6 2 2 3 2 2" xfId="21756"/>
    <cellStyle name="Normal 23 6 2 2 3 3" xfId="20534"/>
    <cellStyle name="Normal 23 6 2 2 4" xfId="14031"/>
    <cellStyle name="Normal 23 6 2 2 4 2" xfId="21754"/>
    <cellStyle name="Normal 23 6 2 2 5" xfId="18359"/>
    <cellStyle name="Normal 23 6 2 2 5 2" xfId="25061"/>
    <cellStyle name="Normal 23 6 2 2 6" xfId="19739"/>
    <cellStyle name="Normal 23 6 2 3" xfId="10905"/>
    <cellStyle name="Normal 23 6 2 3 2" xfId="14034"/>
    <cellStyle name="Normal 23 6 2 3 2 2" xfId="21757"/>
    <cellStyle name="Normal 23 6 2 4" xfId="10123"/>
    <cellStyle name="Normal 23 6 2 4 2" xfId="14035"/>
    <cellStyle name="Normal 23 6 2 4 2 2" xfId="21758"/>
    <cellStyle name="Normal 23 6 2 4 3" xfId="20097"/>
    <cellStyle name="Normal 23 6 2 5" xfId="14030"/>
    <cellStyle name="Normal 23 6 2 5 2" xfId="21753"/>
    <cellStyle name="Normal 23 6 2 6" xfId="17803"/>
    <cellStyle name="Normal 23 6 2 6 2" xfId="24623"/>
    <cellStyle name="Normal 23 6 2 7" xfId="18622"/>
    <cellStyle name="Normal 23 6 2 7 2" xfId="25290"/>
    <cellStyle name="Normal 23 6 2 8" xfId="18822"/>
    <cellStyle name="Normal 23 6 2 8 2" xfId="25481"/>
    <cellStyle name="Normal 23 6 2 9" xfId="19053"/>
    <cellStyle name="Normal 23 6 2 9 2" xfId="25694"/>
    <cellStyle name="Normal 23 6 3" xfId="8842"/>
    <cellStyle name="Normal 23 6 3 2" xfId="10907"/>
    <cellStyle name="Normal 23 6 3 2 2" xfId="14036"/>
    <cellStyle name="Normal 23 6 3 2 2 2" xfId="21759"/>
    <cellStyle name="Normal 23 6 4" xfId="9919"/>
    <cellStyle name="Normal 23 6 4 2" xfId="14037"/>
    <cellStyle name="Normal 23 6 4 2 2" xfId="21760"/>
    <cellStyle name="Normal 23 6 4 3" xfId="17600"/>
    <cellStyle name="Normal 23 6 4 3 2" xfId="24508"/>
    <cellStyle name="Normal 23 6 4 4" xfId="20033"/>
    <cellStyle name="Normal 23 6 5" xfId="10904"/>
    <cellStyle name="Normal 23 6 5 2" xfId="14038"/>
    <cellStyle name="Normal 23 6 5 2 2" xfId="21761"/>
    <cellStyle name="Normal 23 6 6" xfId="14029"/>
    <cellStyle name="Normal 23 6 6 2" xfId="21752"/>
    <cellStyle name="Normal 23 7" xfId="7809"/>
    <cellStyle name="Normal 23 7 2" xfId="10908"/>
    <cellStyle name="Normal 23 7 2 2" xfId="14039"/>
    <cellStyle name="Normal 23 7 2 2 2" xfId="21762"/>
    <cellStyle name="Normal 23 8" xfId="7810"/>
    <cellStyle name="Normal 23 8 2" xfId="10909"/>
    <cellStyle name="Normal 23 8 2 2" xfId="14040"/>
    <cellStyle name="Normal 23 8 2 2 2" xfId="21763"/>
    <cellStyle name="Normal 23 9" xfId="7811"/>
    <cellStyle name="Normal 23 9 2" xfId="10910"/>
    <cellStyle name="Normal 23 9 2 2" xfId="14041"/>
    <cellStyle name="Normal 23 9 2 2 2" xfId="21764"/>
    <cellStyle name="Normal 230" xfId="18488"/>
    <cellStyle name="Normal 230 2" xfId="25158"/>
    <cellStyle name="Normal 231" xfId="18522"/>
    <cellStyle name="Normal 231 2" xfId="25190"/>
    <cellStyle name="Normal 232" xfId="18685"/>
    <cellStyle name="Normal 232 2" xfId="25347"/>
    <cellStyle name="Normal 233" xfId="18686"/>
    <cellStyle name="Normal 233 2" xfId="25348"/>
    <cellStyle name="Normal 234" xfId="18687"/>
    <cellStyle name="Normal 234 2" xfId="25349"/>
    <cellStyle name="Normal 235" xfId="18878"/>
    <cellStyle name="Normal 235 2" xfId="25537"/>
    <cellStyle name="Normal 236" xfId="18915"/>
    <cellStyle name="Normal 236 2" xfId="25571"/>
    <cellStyle name="Normal 237" xfId="18932"/>
    <cellStyle name="Normal 237 2" xfId="25588"/>
    <cellStyle name="Normal 238" xfId="19113"/>
    <cellStyle name="Normal 238 2" xfId="25751"/>
    <cellStyle name="Normal 239" xfId="18935"/>
    <cellStyle name="Normal 239 2" xfId="25590"/>
    <cellStyle name="Normal 24" xfId="527"/>
    <cellStyle name="Normal 24 10" xfId="7812"/>
    <cellStyle name="Normal 24 10 2" xfId="10912"/>
    <cellStyle name="Normal 24 10 2 2" xfId="14042"/>
    <cellStyle name="Normal 24 10 2 2 2" xfId="21765"/>
    <cellStyle name="Normal 24 11" xfId="7813"/>
    <cellStyle name="Normal 24 11 2" xfId="10913"/>
    <cellStyle name="Normal 24 11 2 2" xfId="14043"/>
    <cellStyle name="Normal 24 11 2 2 2" xfId="21766"/>
    <cellStyle name="Normal 24 12" xfId="7814"/>
    <cellStyle name="Normal 24 12 2" xfId="10914"/>
    <cellStyle name="Normal 24 12 2 2" xfId="14044"/>
    <cellStyle name="Normal 24 12 2 2 2" xfId="21767"/>
    <cellStyle name="Normal 24 13" xfId="7815"/>
    <cellStyle name="Normal 24 13 2" xfId="10915"/>
    <cellStyle name="Normal 24 13 2 2" xfId="14045"/>
    <cellStyle name="Normal 24 13 2 2 2" xfId="21768"/>
    <cellStyle name="Normal 24 14" xfId="7816"/>
    <cellStyle name="Normal 24 14 2" xfId="10916"/>
    <cellStyle name="Normal 24 14 2 2" xfId="14046"/>
    <cellStyle name="Normal 24 14 2 2 2" xfId="21769"/>
    <cellStyle name="Normal 24 15" xfId="7817"/>
    <cellStyle name="Normal 24 15 2" xfId="10917"/>
    <cellStyle name="Normal 24 15 2 2" xfId="14047"/>
    <cellStyle name="Normal 24 15 2 2 2" xfId="21770"/>
    <cellStyle name="Normal 24 16" xfId="7818"/>
    <cellStyle name="Normal 24 16 2" xfId="10918"/>
    <cellStyle name="Normal 24 16 2 2" xfId="14048"/>
    <cellStyle name="Normal 24 16 2 2 2" xfId="21771"/>
    <cellStyle name="Normal 24 17" xfId="9137"/>
    <cellStyle name="Normal 24 17 2" xfId="10919"/>
    <cellStyle name="Normal 24 17 2 2" xfId="14050"/>
    <cellStyle name="Normal 24 17 2 2 2" xfId="21773"/>
    <cellStyle name="Normal 24 17 3" xfId="10344"/>
    <cellStyle name="Normal 24 17 3 2" xfId="14051"/>
    <cellStyle name="Normal 24 17 3 2 2" xfId="21774"/>
    <cellStyle name="Normal 24 17 3 3" xfId="20325"/>
    <cellStyle name="Normal 24 17 4" xfId="14049"/>
    <cellStyle name="Normal 24 17 4 2" xfId="21772"/>
    <cellStyle name="Normal 24 17 5" xfId="18150"/>
    <cellStyle name="Normal 24 17 5 2" xfId="24852"/>
    <cellStyle name="Normal 24 17 6" xfId="19530"/>
    <cellStyle name="Normal 24 18" xfId="9920"/>
    <cellStyle name="Normal 24 19" xfId="10911"/>
    <cellStyle name="Normal 24 19 2" xfId="14052"/>
    <cellStyle name="Normal 24 19 2 2" xfId="21775"/>
    <cellStyle name="Normal 24 2" xfId="1328"/>
    <cellStyle name="Normal 24 2 2" xfId="7819"/>
    <cellStyle name="Normal 24 2 2 2" xfId="10921"/>
    <cellStyle name="Normal 24 2 2 2 2" xfId="14053"/>
    <cellStyle name="Normal 24 2 2 2 2 2" xfId="21776"/>
    <cellStyle name="Normal 24 2 3" xfId="8843"/>
    <cellStyle name="Normal 24 2 3 2" xfId="10922"/>
    <cellStyle name="Normal 24 2 3 2 2" xfId="14054"/>
    <cellStyle name="Normal 24 2 3 2 2 2" xfId="21777"/>
    <cellStyle name="Normal 24 2 4" xfId="9921"/>
    <cellStyle name="Normal 24 2 5" xfId="10920"/>
    <cellStyle name="Normal 24 2 5 2" xfId="14055"/>
    <cellStyle name="Normal 24 2 5 2 2" xfId="21778"/>
    <cellStyle name="Normal 24 2 6" xfId="6372"/>
    <cellStyle name="Normal 24 20" xfId="12923"/>
    <cellStyle name="Normal 24 21" xfId="18506"/>
    <cellStyle name="Normal 24 21 2" xfId="25173"/>
    <cellStyle name="Normal 24 22" xfId="18704"/>
    <cellStyle name="Normal 24 22 2" xfId="25363"/>
    <cellStyle name="Normal 24 23" xfId="18898"/>
    <cellStyle name="Normal 24 23 2" xfId="25554"/>
    <cellStyle name="Normal 24 24" xfId="19149"/>
    <cellStyle name="Normal 24 25" xfId="6371"/>
    <cellStyle name="Normal 24 3" xfId="2893"/>
    <cellStyle name="Normal 24 3 2" xfId="7820"/>
    <cellStyle name="Normal 24 3 2 2" xfId="10924"/>
    <cellStyle name="Normal 24 3 2 2 2" xfId="14056"/>
    <cellStyle name="Normal 24 3 2 2 2 2" xfId="21779"/>
    <cellStyle name="Normal 24 3 3" xfId="8844"/>
    <cellStyle name="Normal 24 3 3 2" xfId="10925"/>
    <cellStyle name="Normal 24 3 3 2 2" xfId="14057"/>
    <cellStyle name="Normal 24 3 3 2 2 2" xfId="21780"/>
    <cellStyle name="Normal 24 3 4" xfId="9922"/>
    <cellStyle name="Normal 24 3 5" xfId="10923"/>
    <cellStyle name="Normal 24 3 5 2" xfId="14058"/>
    <cellStyle name="Normal 24 3 5 2 2" xfId="21781"/>
    <cellStyle name="Normal 24 3 6" xfId="6373"/>
    <cellStyle name="Normal 24 4" xfId="6374"/>
    <cellStyle name="Normal 24 4 2" xfId="7821"/>
    <cellStyle name="Normal 24 4 2 2" xfId="10927"/>
    <cellStyle name="Normal 24 4 2 2 2" xfId="14059"/>
    <cellStyle name="Normal 24 4 2 2 2 2" xfId="21782"/>
    <cellStyle name="Normal 24 4 3" xfId="8845"/>
    <cellStyle name="Normal 24 4 3 2" xfId="10928"/>
    <cellStyle name="Normal 24 4 3 2 2" xfId="14060"/>
    <cellStyle name="Normal 24 4 3 2 2 2" xfId="21783"/>
    <cellStyle name="Normal 24 4 4" xfId="9923"/>
    <cellStyle name="Normal 24 4 5" xfId="10926"/>
    <cellStyle name="Normal 24 4 5 2" xfId="14061"/>
    <cellStyle name="Normal 24 4 5 2 2" xfId="21784"/>
    <cellStyle name="Normal 24 5" xfId="6375"/>
    <cellStyle name="Normal 24 5 2" xfId="7822"/>
    <cellStyle name="Normal 24 5 2 2" xfId="10930"/>
    <cellStyle name="Normal 24 5 2 2 2" xfId="14062"/>
    <cellStyle name="Normal 24 5 2 2 2 2" xfId="21785"/>
    <cellStyle name="Normal 24 5 3" xfId="8846"/>
    <cellStyle name="Normal 24 5 3 2" xfId="10931"/>
    <cellStyle name="Normal 24 5 3 2 2" xfId="14063"/>
    <cellStyle name="Normal 24 5 3 2 2 2" xfId="21786"/>
    <cellStyle name="Normal 24 5 4" xfId="9924"/>
    <cellStyle name="Normal 24 5 5" xfId="10929"/>
    <cellStyle name="Normal 24 5 5 2" xfId="14064"/>
    <cellStyle name="Normal 24 5 5 2 2" xfId="21787"/>
    <cellStyle name="Normal 24 6" xfId="6376"/>
    <cellStyle name="Normal 24 6 2" xfId="7823"/>
    <cellStyle name="Normal 24 6 2 10" xfId="19272"/>
    <cellStyle name="Normal 24 6 2 2" xfId="9368"/>
    <cellStyle name="Normal 24 6 2 2 2" xfId="10934"/>
    <cellStyle name="Normal 24 6 2 2 2 2" xfId="14068"/>
    <cellStyle name="Normal 24 6 2 2 2 2 2" xfId="21791"/>
    <cellStyle name="Normal 24 6 2 2 3" xfId="10553"/>
    <cellStyle name="Normal 24 6 2 2 3 2" xfId="14069"/>
    <cellStyle name="Normal 24 6 2 2 3 2 2" xfId="21792"/>
    <cellStyle name="Normal 24 6 2 2 3 3" xfId="20535"/>
    <cellStyle name="Normal 24 6 2 2 4" xfId="14067"/>
    <cellStyle name="Normal 24 6 2 2 4 2" xfId="21790"/>
    <cellStyle name="Normal 24 6 2 2 5" xfId="18360"/>
    <cellStyle name="Normal 24 6 2 2 5 2" xfId="25062"/>
    <cellStyle name="Normal 24 6 2 2 6" xfId="19740"/>
    <cellStyle name="Normal 24 6 2 3" xfId="10933"/>
    <cellStyle name="Normal 24 6 2 3 2" xfId="14070"/>
    <cellStyle name="Normal 24 6 2 3 2 2" xfId="21793"/>
    <cellStyle name="Normal 24 6 2 4" xfId="10124"/>
    <cellStyle name="Normal 24 6 2 4 2" xfId="14071"/>
    <cellStyle name="Normal 24 6 2 4 2 2" xfId="21794"/>
    <cellStyle name="Normal 24 6 2 4 3" xfId="20098"/>
    <cellStyle name="Normal 24 6 2 5" xfId="14066"/>
    <cellStyle name="Normal 24 6 2 5 2" xfId="21789"/>
    <cellStyle name="Normal 24 6 2 6" xfId="17804"/>
    <cellStyle name="Normal 24 6 2 6 2" xfId="24624"/>
    <cellStyle name="Normal 24 6 2 7" xfId="18623"/>
    <cellStyle name="Normal 24 6 2 7 2" xfId="25291"/>
    <cellStyle name="Normal 24 6 2 8" xfId="18823"/>
    <cellStyle name="Normal 24 6 2 8 2" xfId="25482"/>
    <cellStyle name="Normal 24 6 2 9" xfId="19054"/>
    <cellStyle name="Normal 24 6 2 9 2" xfId="25695"/>
    <cellStyle name="Normal 24 6 3" xfId="8847"/>
    <cellStyle name="Normal 24 6 3 2" xfId="10935"/>
    <cellStyle name="Normal 24 6 3 2 2" xfId="14072"/>
    <cellStyle name="Normal 24 6 3 2 2 2" xfId="21795"/>
    <cellStyle name="Normal 24 6 4" xfId="9925"/>
    <cellStyle name="Normal 24 6 4 2" xfId="14073"/>
    <cellStyle name="Normal 24 6 4 2 2" xfId="21796"/>
    <cellStyle name="Normal 24 6 4 3" xfId="17601"/>
    <cellStyle name="Normal 24 6 4 3 2" xfId="24509"/>
    <cellStyle name="Normal 24 6 4 4" xfId="20034"/>
    <cellStyle name="Normal 24 6 5" xfId="10932"/>
    <cellStyle name="Normal 24 6 5 2" xfId="14074"/>
    <cellStyle name="Normal 24 6 5 2 2" xfId="21797"/>
    <cellStyle name="Normal 24 6 6" xfId="14065"/>
    <cellStyle name="Normal 24 6 6 2" xfId="21788"/>
    <cellStyle name="Normal 24 7" xfId="7824"/>
    <cellStyle name="Normal 24 7 2" xfId="10936"/>
    <cellStyle name="Normal 24 7 2 2" xfId="14075"/>
    <cellStyle name="Normal 24 7 2 2 2" xfId="21798"/>
    <cellStyle name="Normal 24 8" xfId="7825"/>
    <cellStyle name="Normal 24 8 2" xfId="10937"/>
    <cellStyle name="Normal 24 8 2 2" xfId="14076"/>
    <cellStyle name="Normal 24 8 2 2 2" xfId="21799"/>
    <cellStyle name="Normal 24 9" xfId="7826"/>
    <cellStyle name="Normal 24 9 2" xfId="10938"/>
    <cellStyle name="Normal 24 9 2 2" xfId="14077"/>
    <cellStyle name="Normal 24 9 2 2 2" xfId="21800"/>
    <cellStyle name="Normal 240" xfId="18987"/>
    <cellStyle name="Normal 240 2" xfId="25630"/>
    <cellStyle name="Normal 241" xfId="18947"/>
    <cellStyle name="Normal 241 2" xfId="25596"/>
    <cellStyle name="Normal 242" xfId="18943"/>
    <cellStyle name="Normal 242 2" xfId="25594"/>
    <cellStyle name="Normal 243" xfId="18941"/>
    <cellStyle name="Normal 243 2" xfId="25593"/>
    <cellStyle name="Normal 244" xfId="19118"/>
    <cellStyle name="Normal 244 2" xfId="25755"/>
    <cellStyle name="Normal 245" xfId="19328"/>
    <cellStyle name="Normal 246" xfId="19349"/>
    <cellStyle name="Normal 247" xfId="19330"/>
    <cellStyle name="Normal 248" xfId="25767"/>
    <cellStyle name="Normal 249" xfId="19132"/>
    <cellStyle name="Normal 25" xfId="528"/>
    <cellStyle name="Normal 25 10" xfId="7827"/>
    <cellStyle name="Normal 25 10 2" xfId="10940"/>
    <cellStyle name="Normal 25 10 2 2" xfId="14078"/>
    <cellStyle name="Normal 25 10 2 2 2" xfId="21801"/>
    <cellStyle name="Normal 25 11" xfId="7828"/>
    <cellStyle name="Normal 25 11 2" xfId="10941"/>
    <cellStyle name="Normal 25 11 2 2" xfId="14079"/>
    <cellStyle name="Normal 25 11 2 2 2" xfId="21802"/>
    <cellStyle name="Normal 25 12" xfId="7829"/>
    <cellStyle name="Normal 25 12 2" xfId="10942"/>
    <cellStyle name="Normal 25 12 2 2" xfId="14080"/>
    <cellStyle name="Normal 25 12 2 2 2" xfId="21803"/>
    <cellStyle name="Normal 25 13" xfId="7830"/>
    <cellStyle name="Normal 25 13 2" xfId="10943"/>
    <cellStyle name="Normal 25 13 2 2" xfId="14081"/>
    <cellStyle name="Normal 25 13 2 2 2" xfId="21804"/>
    <cellStyle name="Normal 25 14" xfId="7831"/>
    <cellStyle name="Normal 25 14 2" xfId="10944"/>
    <cellStyle name="Normal 25 14 2 2" xfId="14082"/>
    <cellStyle name="Normal 25 14 2 2 2" xfId="21805"/>
    <cellStyle name="Normal 25 15" xfId="7832"/>
    <cellStyle name="Normal 25 15 2" xfId="10945"/>
    <cellStyle name="Normal 25 15 2 2" xfId="14083"/>
    <cellStyle name="Normal 25 15 2 2 2" xfId="21806"/>
    <cellStyle name="Normal 25 16" xfId="7833"/>
    <cellStyle name="Normal 25 16 2" xfId="10946"/>
    <cellStyle name="Normal 25 16 2 2" xfId="14084"/>
    <cellStyle name="Normal 25 16 2 2 2" xfId="21807"/>
    <cellStyle name="Normal 25 17" xfId="9138"/>
    <cellStyle name="Normal 25 17 2" xfId="10947"/>
    <cellStyle name="Normal 25 17 2 2" xfId="14086"/>
    <cellStyle name="Normal 25 17 2 2 2" xfId="21809"/>
    <cellStyle name="Normal 25 17 3" xfId="10345"/>
    <cellStyle name="Normal 25 17 3 2" xfId="14087"/>
    <cellStyle name="Normal 25 17 3 2 2" xfId="21810"/>
    <cellStyle name="Normal 25 17 3 3" xfId="20326"/>
    <cellStyle name="Normal 25 17 4" xfId="14085"/>
    <cellStyle name="Normal 25 17 4 2" xfId="21808"/>
    <cellStyle name="Normal 25 17 5" xfId="18151"/>
    <cellStyle name="Normal 25 17 5 2" xfId="24853"/>
    <cellStyle name="Normal 25 17 6" xfId="19531"/>
    <cellStyle name="Normal 25 18" xfId="9926"/>
    <cellStyle name="Normal 25 19" xfId="10939"/>
    <cellStyle name="Normal 25 19 2" xfId="14088"/>
    <cellStyle name="Normal 25 19 2 2" xfId="21811"/>
    <cellStyle name="Normal 25 2" xfId="1411"/>
    <cellStyle name="Normal 25 2 2" xfId="2304"/>
    <cellStyle name="Normal 25 2 2 2" xfId="3119"/>
    <cellStyle name="Normal 25 2 2 2 2" xfId="14089"/>
    <cellStyle name="Normal 25 2 2 2 2 2" xfId="21812"/>
    <cellStyle name="Normal 25 2 2 2 3" xfId="10949"/>
    <cellStyle name="Normal 25 2 2 3" xfId="4891"/>
    <cellStyle name="Normal 25 2 2 4" xfId="8721"/>
    <cellStyle name="Normal 25 2 3" xfId="3118"/>
    <cellStyle name="Normal 25 2 3 2" xfId="10950"/>
    <cellStyle name="Normal 25 2 3 2 2" xfId="14090"/>
    <cellStyle name="Normal 25 2 3 2 2 2" xfId="21813"/>
    <cellStyle name="Normal 25 2 3 3" xfId="8848"/>
    <cellStyle name="Normal 25 2 4" xfId="4890"/>
    <cellStyle name="Normal 25 2 4 2" xfId="9927"/>
    <cellStyle name="Normal 25 2 5" xfId="10948"/>
    <cellStyle name="Normal 25 2 5 2" xfId="14091"/>
    <cellStyle name="Normal 25 2 5 2 2" xfId="21814"/>
    <cellStyle name="Normal 25 2 6" xfId="6378"/>
    <cellStyle name="Normal 25 20" xfId="18507"/>
    <cellStyle name="Normal 25 20 2" xfId="25174"/>
    <cellStyle name="Normal 25 21" xfId="18705"/>
    <cellStyle name="Normal 25 21 2" xfId="25364"/>
    <cellStyle name="Normal 25 22" xfId="18899"/>
    <cellStyle name="Normal 25 22 2" xfId="25555"/>
    <cellStyle name="Normal 25 23" xfId="19150"/>
    <cellStyle name="Normal 25 24" xfId="6377"/>
    <cellStyle name="Normal 25 3" xfId="1850"/>
    <cellStyle name="Normal 25 3 2" xfId="3120"/>
    <cellStyle name="Normal 25 3 2 2" xfId="10952"/>
    <cellStyle name="Normal 25 3 2 2 2" xfId="14092"/>
    <cellStyle name="Normal 25 3 2 2 2 2" xfId="21815"/>
    <cellStyle name="Normal 25 3 2 3" xfId="7834"/>
    <cellStyle name="Normal 25 3 3" xfId="4892"/>
    <cellStyle name="Normal 25 3 3 2" xfId="10953"/>
    <cellStyle name="Normal 25 3 3 2 2" xfId="14093"/>
    <cellStyle name="Normal 25 3 3 2 2 2" xfId="21816"/>
    <cellStyle name="Normal 25 3 3 3" xfId="8849"/>
    <cellStyle name="Normal 25 3 4" xfId="9928"/>
    <cellStyle name="Normal 25 3 5" xfId="10951"/>
    <cellStyle name="Normal 25 3 5 2" xfId="14094"/>
    <cellStyle name="Normal 25 3 5 2 2" xfId="21817"/>
    <cellStyle name="Normal 25 3 6" xfId="6379"/>
    <cellStyle name="Normal 25 4" xfId="2894"/>
    <cellStyle name="Normal 25 4 2" xfId="7835"/>
    <cellStyle name="Normal 25 4 2 2" xfId="10955"/>
    <cellStyle name="Normal 25 4 2 2 2" xfId="14095"/>
    <cellStyle name="Normal 25 4 2 2 2 2" xfId="21818"/>
    <cellStyle name="Normal 25 4 3" xfId="8850"/>
    <cellStyle name="Normal 25 4 3 2" xfId="10956"/>
    <cellStyle name="Normal 25 4 3 2 2" xfId="14096"/>
    <cellStyle name="Normal 25 4 3 2 2 2" xfId="21819"/>
    <cellStyle name="Normal 25 4 4" xfId="9929"/>
    <cellStyle name="Normal 25 4 5" xfId="10954"/>
    <cellStyle name="Normal 25 4 5 2" xfId="14097"/>
    <cellStyle name="Normal 25 4 5 2 2" xfId="21820"/>
    <cellStyle name="Normal 25 4 6" xfId="6380"/>
    <cellStyle name="Normal 25 5" xfId="6381"/>
    <cellStyle name="Normal 25 5 2" xfId="7836"/>
    <cellStyle name="Normal 25 5 2 2" xfId="10958"/>
    <cellStyle name="Normal 25 5 2 2 2" xfId="14098"/>
    <cellStyle name="Normal 25 5 2 2 2 2" xfId="21821"/>
    <cellStyle name="Normal 25 5 3" xfId="8851"/>
    <cellStyle name="Normal 25 5 3 2" xfId="10959"/>
    <cellStyle name="Normal 25 5 3 2 2" xfId="14099"/>
    <cellStyle name="Normal 25 5 3 2 2 2" xfId="21822"/>
    <cellStyle name="Normal 25 5 4" xfId="9930"/>
    <cellStyle name="Normal 25 5 5" xfId="10957"/>
    <cellStyle name="Normal 25 5 5 2" xfId="14100"/>
    <cellStyle name="Normal 25 5 5 2 2" xfId="21823"/>
    <cellStyle name="Normal 25 6" xfId="6382"/>
    <cellStyle name="Normal 25 6 2" xfId="7837"/>
    <cellStyle name="Normal 25 6 2 10" xfId="19273"/>
    <cellStyle name="Normal 25 6 2 2" xfId="9369"/>
    <cellStyle name="Normal 25 6 2 2 2" xfId="10962"/>
    <cellStyle name="Normal 25 6 2 2 2 2" xfId="14104"/>
    <cellStyle name="Normal 25 6 2 2 2 2 2" xfId="21827"/>
    <cellStyle name="Normal 25 6 2 2 3" xfId="10554"/>
    <cellStyle name="Normal 25 6 2 2 3 2" xfId="14105"/>
    <cellStyle name="Normal 25 6 2 2 3 2 2" xfId="21828"/>
    <cellStyle name="Normal 25 6 2 2 3 3" xfId="20536"/>
    <cellStyle name="Normal 25 6 2 2 4" xfId="14103"/>
    <cellStyle name="Normal 25 6 2 2 4 2" xfId="21826"/>
    <cellStyle name="Normal 25 6 2 2 5" xfId="18361"/>
    <cellStyle name="Normal 25 6 2 2 5 2" xfId="25063"/>
    <cellStyle name="Normal 25 6 2 2 6" xfId="19741"/>
    <cellStyle name="Normal 25 6 2 3" xfId="10961"/>
    <cellStyle name="Normal 25 6 2 3 2" xfId="14106"/>
    <cellStyle name="Normal 25 6 2 3 2 2" xfId="21829"/>
    <cellStyle name="Normal 25 6 2 4" xfId="10125"/>
    <cellStyle name="Normal 25 6 2 4 2" xfId="14107"/>
    <cellStyle name="Normal 25 6 2 4 2 2" xfId="21830"/>
    <cellStyle name="Normal 25 6 2 4 3" xfId="20099"/>
    <cellStyle name="Normal 25 6 2 5" xfId="14102"/>
    <cellStyle name="Normal 25 6 2 5 2" xfId="21825"/>
    <cellStyle name="Normal 25 6 2 6" xfId="17805"/>
    <cellStyle name="Normal 25 6 2 6 2" xfId="24625"/>
    <cellStyle name="Normal 25 6 2 7" xfId="18624"/>
    <cellStyle name="Normal 25 6 2 7 2" xfId="25292"/>
    <cellStyle name="Normal 25 6 2 8" xfId="18824"/>
    <cellStyle name="Normal 25 6 2 8 2" xfId="25483"/>
    <cellStyle name="Normal 25 6 2 9" xfId="19055"/>
    <cellStyle name="Normal 25 6 2 9 2" xfId="25696"/>
    <cellStyle name="Normal 25 6 3" xfId="8852"/>
    <cellStyle name="Normal 25 6 3 2" xfId="10963"/>
    <cellStyle name="Normal 25 6 3 2 2" xfId="14108"/>
    <cellStyle name="Normal 25 6 3 2 2 2" xfId="21831"/>
    <cellStyle name="Normal 25 6 4" xfId="9931"/>
    <cellStyle name="Normal 25 6 4 2" xfId="14109"/>
    <cellStyle name="Normal 25 6 4 2 2" xfId="21832"/>
    <cellStyle name="Normal 25 6 4 3" xfId="17602"/>
    <cellStyle name="Normal 25 6 4 3 2" xfId="24510"/>
    <cellStyle name="Normal 25 6 4 4" xfId="20035"/>
    <cellStyle name="Normal 25 6 5" xfId="10960"/>
    <cellStyle name="Normal 25 6 5 2" xfId="14110"/>
    <cellStyle name="Normal 25 6 5 2 2" xfId="21833"/>
    <cellStyle name="Normal 25 6 6" xfId="14101"/>
    <cellStyle name="Normal 25 6 6 2" xfId="21824"/>
    <cellStyle name="Normal 25 7" xfId="7838"/>
    <cellStyle name="Normal 25 7 2" xfId="10964"/>
    <cellStyle name="Normal 25 7 2 2" xfId="14111"/>
    <cellStyle name="Normal 25 7 2 2 2" xfId="21834"/>
    <cellStyle name="Normal 25 8" xfId="7839"/>
    <cellStyle name="Normal 25 8 2" xfId="10965"/>
    <cellStyle name="Normal 25 8 2 2" xfId="14112"/>
    <cellStyle name="Normal 25 8 2 2 2" xfId="21835"/>
    <cellStyle name="Normal 25 9" xfId="7840"/>
    <cellStyle name="Normal 25 9 2" xfId="10966"/>
    <cellStyle name="Normal 25 9 2 2" xfId="14113"/>
    <cellStyle name="Normal 25 9 2 2 2" xfId="21836"/>
    <cellStyle name="Normal 250" xfId="19168"/>
    <cellStyle name="Normal 251" xfId="3860"/>
    <cellStyle name="Normal 252" xfId="25771"/>
    <cellStyle name="Normal 253" xfId="25776"/>
    <cellStyle name="Normal 254" xfId="25781"/>
    <cellStyle name="Normal 255" xfId="25775"/>
    <cellStyle name="Normal 256" xfId="25780"/>
    <cellStyle name="Normal 257" xfId="25779"/>
    <cellStyle name="Normal 258" xfId="25789"/>
    <cellStyle name="Normal 26" xfId="529"/>
    <cellStyle name="Normal 26 10" xfId="9932"/>
    <cellStyle name="Normal 26 11" xfId="10967"/>
    <cellStyle name="Normal 26 11 2" xfId="14114"/>
    <cellStyle name="Normal 26 11 2 2" xfId="21837"/>
    <cellStyle name="Normal 26 12" xfId="18508"/>
    <cellStyle name="Normal 26 12 2" xfId="25175"/>
    <cellStyle name="Normal 26 13" xfId="18706"/>
    <cellStyle name="Normal 26 13 2" xfId="25365"/>
    <cellStyle name="Normal 26 14" xfId="18900"/>
    <cellStyle name="Normal 26 14 2" xfId="25556"/>
    <cellStyle name="Normal 26 15" xfId="19151"/>
    <cellStyle name="Normal 26 16" xfId="6383"/>
    <cellStyle name="Normal 26 2" xfId="6384"/>
    <cellStyle name="Normal 26 2 2" xfId="7841"/>
    <cellStyle name="Normal 26 2 2 2" xfId="10969"/>
    <cellStyle name="Normal 26 2 2 2 2" xfId="14115"/>
    <cellStyle name="Normal 26 2 2 2 2 2" xfId="21838"/>
    <cellStyle name="Normal 26 2 3" xfId="8853"/>
    <cellStyle name="Normal 26 2 3 2" xfId="10970"/>
    <cellStyle name="Normal 26 2 3 2 2" xfId="14116"/>
    <cellStyle name="Normal 26 2 3 2 2 2" xfId="21839"/>
    <cellStyle name="Normal 26 2 4" xfId="10968"/>
    <cellStyle name="Normal 26 2 4 2" xfId="14117"/>
    <cellStyle name="Normal 26 2 4 2 2" xfId="21840"/>
    <cellStyle name="Normal 26 3" xfId="6385"/>
    <cellStyle name="Normal 26 3 2" xfId="10971"/>
    <cellStyle name="Normal 26 3 2 2" xfId="14118"/>
    <cellStyle name="Normal 26 3 2 2 2" xfId="21841"/>
    <cellStyle name="Normal 26 4" xfId="6386"/>
    <cellStyle name="Normal 26 4 2" xfId="10972"/>
    <cellStyle name="Normal 26 4 2 2" xfId="14119"/>
    <cellStyle name="Normal 26 4 2 2 2" xfId="21842"/>
    <cellStyle name="Normal 26 5" xfId="6387"/>
    <cellStyle name="Normal 26 5 2" xfId="10973"/>
    <cellStyle name="Normal 26 5 2 2" xfId="14120"/>
    <cellStyle name="Normal 26 5 2 2 2" xfId="21843"/>
    <cellStyle name="Normal 26 6" xfId="6388"/>
    <cellStyle name="Normal 26 6 10" xfId="19056"/>
    <cellStyle name="Normal 26 6 10 2" xfId="25697"/>
    <cellStyle name="Normal 26 6 11" xfId="19274"/>
    <cellStyle name="Normal 26 6 2" xfId="9046"/>
    <cellStyle name="Normal 26 6 2 2" xfId="10975"/>
    <cellStyle name="Normal 26 6 2 2 2" xfId="14123"/>
    <cellStyle name="Normal 26 6 2 2 2 2" xfId="21846"/>
    <cellStyle name="Normal 26 6 2 3" xfId="10314"/>
    <cellStyle name="Normal 26 6 2 3 2" xfId="14124"/>
    <cellStyle name="Normal 26 6 2 3 2 2" xfId="21847"/>
    <cellStyle name="Normal 26 6 2 3 3" xfId="20295"/>
    <cellStyle name="Normal 26 6 2 4" xfId="14122"/>
    <cellStyle name="Normal 26 6 2 4 2" xfId="21845"/>
    <cellStyle name="Normal 26 6 2 5" xfId="18115"/>
    <cellStyle name="Normal 26 6 2 5 2" xfId="24822"/>
    <cellStyle name="Normal 26 6 2 6" xfId="19500"/>
    <cellStyle name="Normal 26 6 3" xfId="9370"/>
    <cellStyle name="Normal 26 6 3 2" xfId="10976"/>
    <cellStyle name="Normal 26 6 3 2 2" xfId="14126"/>
    <cellStyle name="Normal 26 6 3 2 2 2" xfId="21849"/>
    <cellStyle name="Normal 26 6 3 3" xfId="10555"/>
    <cellStyle name="Normal 26 6 3 3 2" xfId="14127"/>
    <cellStyle name="Normal 26 6 3 3 2 2" xfId="21850"/>
    <cellStyle name="Normal 26 6 3 3 3" xfId="20537"/>
    <cellStyle name="Normal 26 6 3 4" xfId="14125"/>
    <cellStyle name="Normal 26 6 3 4 2" xfId="21848"/>
    <cellStyle name="Normal 26 6 3 5" xfId="18362"/>
    <cellStyle name="Normal 26 6 3 5 2" xfId="25064"/>
    <cellStyle name="Normal 26 6 3 6" xfId="19742"/>
    <cellStyle name="Normal 26 6 4" xfId="10974"/>
    <cellStyle name="Normal 26 6 4 2" xfId="14128"/>
    <cellStyle name="Normal 26 6 4 2 2" xfId="21851"/>
    <cellStyle name="Normal 26 6 5" xfId="9933"/>
    <cellStyle name="Normal 26 6 5 2" xfId="14129"/>
    <cellStyle name="Normal 26 6 5 2 2" xfId="21852"/>
    <cellStyle name="Normal 26 6 5 3" xfId="20036"/>
    <cellStyle name="Normal 26 6 6" xfId="14121"/>
    <cellStyle name="Normal 26 6 6 2" xfId="21844"/>
    <cellStyle name="Normal 26 6 7" xfId="17603"/>
    <cellStyle name="Normal 26 6 7 2" xfId="24511"/>
    <cellStyle name="Normal 26 6 8" xfId="18625"/>
    <cellStyle name="Normal 26 6 8 2" xfId="25293"/>
    <cellStyle name="Normal 26 6 9" xfId="18825"/>
    <cellStyle name="Normal 26 6 9 2" xfId="25484"/>
    <cellStyle name="Normal 26 7" xfId="7842"/>
    <cellStyle name="Normal 26 7 2" xfId="10977"/>
    <cellStyle name="Normal 26 7 2 2" xfId="14130"/>
    <cellStyle name="Normal 26 7 2 2 2" xfId="21853"/>
    <cellStyle name="Normal 26 8" xfId="8498"/>
    <cellStyle name="Normal 26 8 2" xfId="10978"/>
    <cellStyle name="Normal 26 8 2 2" xfId="14132"/>
    <cellStyle name="Normal 26 8 2 2 2" xfId="21855"/>
    <cellStyle name="Normal 26 8 3" xfId="10218"/>
    <cellStyle name="Normal 26 8 3 2" xfId="14133"/>
    <cellStyle name="Normal 26 8 3 2 2" xfId="21856"/>
    <cellStyle name="Normal 26 8 3 3" xfId="20193"/>
    <cellStyle name="Normal 26 8 4" xfId="14131"/>
    <cellStyle name="Normal 26 8 4 2" xfId="21854"/>
    <cellStyle name="Normal 26 8 5" xfId="17915"/>
    <cellStyle name="Normal 26 8 5 2" xfId="24720"/>
    <cellStyle name="Normal 26 8 6" xfId="19427"/>
    <cellStyle name="Normal 26 9" xfId="9139"/>
    <cellStyle name="Normal 26 9 2" xfId="10979"/>
    <cellStyle name="Normal 26 9 2 2" xfId="14135"/>
    <cellStyle name="Normal 26 9 2 2 2" xfId="21858"/>
    <cellStyle name="Normal 26 9 3" xfId="10346"/>
    <cellStyle name="Normal 26 9 3 2" xfId="14136"/>
    <cellStyle name="Normal 26 9 3 2 2" xfId="21859"/>
    <cellStyle name="Normal 26 9 3 3" xfId="20327"/>
    <cellStyle name="Normal 26 9 4" xfId="14134"/>
    <cellStyle name="Normal 26 9 4 2" xfId="21857"/>
    <cellStyle name="Normal 26 9 5" xfId="18152"/>
    <cellStyle name="Normal 26 9 5 2" xfId="24854"/>
    <cellStyle name="Normal 26 9 6" xfId="19532"/>
    <cellStyle name="Normal 27" xfId="530"/>
    <cellStyle name="Normal 27 10" xfId="7843"/>
    <cellStyle name="Normal 27 10 2" xfId="10981"/>
    <cellStyle name="Normal 27 10 2 2" xfId="14137"/>
    <cellStyle name="Normal 27 10 2 2 2" xfId="21860"/>
    <cellStyle name="Normal 27 11" xfId="7844"/>
    <cellStyle name="Normal 27 11 2" xfId="10982"/>
    <cellStyle name="Normal 27 11 2 2" xfId="14138"/>
    <cellStyle name="Normal 27 11 2 2 2" xfId="21861"/>
    <cellStyle name="Normal 27 12" xfId="7845"/>
    <cellStyle name="Normal 27 12 2" xfId="10983"/>
    <cellStyle name="Normal 27 12 2 2" xfId="14139"/>
    <cellStyle name="Normal 27 12 2 2 2" xfId="21862"/>
    <cellStyle name="Normal 27 13" xfId="7846"/>
    <cellStyle name="Normal 27 13 2" xfId="10984"/>
    <cellStyle name="Normal 27 13 2 2" xfId="14140"/>
    <cellStyle name="Normal 27 13 2 2 2" xfId="21863"/>
    <cellStyle name="Normal 27 14" xfId="7847"/>
    <cellStyle name="Normal 27 14 2" xfId="10985"/>
    <cellStyle name="Normal 27 14 2 2" xfId="14141"/>
    <cellStyle name="Normal 27 14 2 2 2" xfId="21864"/>
    <cellStyle name="Normal 27 15" xfId="7848"/>
    <cellStyle name="Normal 27 15 2" xfId="10986"/>
    <cellStyle name="Normal 27 15 2 2" xfId="14142"/>
    <cellStyle name="Normal 27 15 2 2 2" xfId="21865"/>
    <cellStyle name="Normal 27 16" xfId="7849"/>
    <cellStyle name="Normal 27 16 2" xfId="10987"/>
    <cellStyle name="Normal 27 16 2 2" xfId="14143"/>
    <cellStyle name="Normal 27 16 2 2 2" xfId="21866"/>
    <cellStyle name="Normal 27 17" xfId="9140"/>
    <cellStyle name="Normal 27 17 2" xfId="10988"/>
    <cellStyle name="Normal 27 17 2 2" xfId="14145"/>
    <cellStyle name="Normal 27 17 2 2 2" xfId="21868"/>
    <cellStyle name="Normal 27 17 3" xfId="10347"/>
    <cellStyle name="Normal 27 17 3 2" xfId="14146"/>
    <cellStyle name="Normal 27 17 3 2 2" xfId="21869"/>
    <cellStyle name="Normal 27 17 3 3" xfId="20328"/>
    <cellStyle name="Normal 27 17 4" xfId="14144"/>
    <cellStyle name="Normal 27 17 4 2" xfId="21867"/>
    <cellStyle name="Normal 27 17 5" xfId="18153"/>
    <cellStyle name="Normal 27 17 5 2" xfId="24855"/>
    <cellStyle name="Normal 27 17 6" xfId="19533"/>
    <cellStyle name="Normal 27 18" xfId="9934"/>
    <cellStyle name="Normal 27 19" xfId="10980"/>
    <cellStyle name="Normal 27 19 2" xfId="14147"/>
    <cellStyle name="Normal 27 19 2 2" xfId="21870"/>
    <cellStyle name="Normal 27 2" xfId="531"/>
    <cellStyle name="Normal 27 2 2" xfId="7850"/>
    <cellStyle name="Normal 27 2 2 10" xfId="19275"/>
    <cellStyle name="Normal 27 2 2 2" xfId="9371"/>
    <cellStyle name="Normal 27 2 2 2 2" xfId="10991"/>
    <cellStyle name="Normal 27 2 2 2 2 2" xfId="14151"/>
    <cellStyle name="Normal 27 2 2 2 2 2 2" xfId="21874"/>
    <cellStyle name="Normal 27 2 2 2 3" xfId="10556"/>
    <cellStyle name="Normal 27 2 2 2 3 2" xfId="14152"/>
    <cellStyle name="Normal 27 2 2 2 3 2 2" xfId="21875"/>
    <cellStyle name="Normal 27 2 2 2 3 3" xfId="20538"/>
    <cellStyle name="Normal 27 2 2 2 4" xfId="14150"/>
    <cellStyle name="Normal 27 2 2 2 4 2" xfId="21873"/>
    <cellStyle name="Normal 27 2 2 2 5" xfId="18363"/>
    <cellStyle name="Normal 27 2 2 2 5 2" xfId="25065"/>
    <cellStyle name="Normal 27 2 2 2 6" xfId="19743"/>
    <cellStyle name="Normal 27 2 2 3" xfId="10990"/>
    <cellStyle name="Normal 27 2 2 3 2" xfId="14153"/>
    <cellStyle name="Normal 27 2 2 3 2 2" xfId="21876"/>
    <cellStyle name="Normal 27 2 2 4" xfId="10126"/>
    <cellStyle name="Normal 27 2 2 4 2" xfId="14154"/>
    <cellStyle name="Normal 27 2 2 4 2 2" xfId="21877"/>
    <cellStyle name="Normal 27 2 2 4 3" xfId="20100"/>
    <cellStyle name="Normal 27 2 2 5" xfId="14149"/>
    <cellStyle name="Normal 27 2 2 5 2" xfId="21872"/>
    <cellStyle name="Normal 27 2 2 6" xfId="17806"/>
    <cellStyle name="Normal 27 2 2 6 2" xfId="24626"/>
    <cellStyle name="Normal 27 2 2 7" xfId="18626"/>
    <cellStyle name="Normal 27 2 2 7 2" xfId="25294"/>
    <cellStyle name="Normal 27 2 2 8" xfId="18826"/>
    <cellStyle name="Normal 27 2 2 8 2" xfId="25485"/>
    <cellStyle name="Normal 27 2 2 9" xfId="19057"/>
    <cellStyle name="Normal 27 2 2 9 2" xfId="25698"/>
    <cellStyle name="Normal 27 2 3" xfId="8854"/>
    <cellStyle name="Normal 27 2 3 2" xfId="10992"/>
    <cellStyle name="Normal 27 2 3 2 2" xfId="14155"/>
    <cellStyle name="Normal 27 2 3 2 2 2" xfId="21878"/>
    <cellStyle name="Normal 27 2 4" xfId="9935"/>
    <cellStyle name="Normal 27 2 4 2" xfId="14156"/>
    <cellStyle name="Normal 27 2 4 2 2" xfId="21879"/>
    <cellStyle name="Normal 27 2 4 3" xfId="17604"/>
    <cellStyle name="Normal 27 2 4 3 2" xfId="24512"/>
    <cellStyle name="Normal 27 2 4 4" xfId="20037"/>
    <cellStyle name="Normal 27 2 5" xfId="10989"/>
    <cellStyle name="Normal 27 2 5 2" xfId="14157"/>
    <cellStyle name="Normal 27 2 5 2 2" xfId="21880"/>
    <cellStyle name="Normal 27 2 6" xfId="14148"/>
    <cellStyle name="Normal 27 2 6 2" xfId="21871"/>
    <cellStyle name="Normal 27 2 7" xfId="6390"/>
    <cellStyle name="Normal 27 20" xfId="18509"/>
    <cellStyle name="Normal 27 20 2" xfId="25176"/>
    <cellStyle name="Normal 27 21" xfId="18707"/>
    <cellStyle name="Normal 27 21 2" xfId="25366"/>
    <cellStyle name="Normal 27 22" xfId="18901"/>
    <cellStyle name="Normal 27 22 2" xfId="25557"/>
    <cellStyle name="Normal 27 23" xfId="19152"/>
    <cellStyle name="Normal 27 24" xfId="6389"/>
    <cellStyle name="Normal 27 3" xfId="532"/>
    <cellStyle name="Normal 27 3 2" xfId="10993"/>
    <cellStyle name="Normal 27 3 2 2" xfId="14158"/>
    <cellStyle name="Normal 27 3 2 2 2" xfId="21881"/>
    <cellStyle name="Normal 27 3 3" xfId="7851"/>
    <cellStyle name="Normal 27 4" xfId="7852"/>
    <cellStyle name="Normal 27 4 2" xfId="10994"/>
    <cellStyle name="Normal 27 4 2 2" xfId="14159"/>
    <cellStyle name="Normal 27 4 2 2 2" xfId="21882"/>
    <cellStyle name="Normal 27 5" xfId="7853"/>
    <cellStyle name="Normal 27 5 2" xfId="10995"/>
    <cellStyle name="Normal 27 5 2 2" xfId="14160"/>
    <cellStyle name="Normal 27 5 2 2 2" xfId="21883"/>
    <cellStyle name="Normal 27 6" xfId="7854"/>
    <cellStyle name="Normal 27 6 2" xfId="10996"/>
    <cellStyle name="Normal 27 6 2 2" xfId="14161"/>
    <cellStyle name="Normal 27 6 2 2 2" xfId="21884"/>
    <cellStyle name="Normal 27 7" xfId="7855"/>
    <cellStyle name="Normal 27 7 2" xfId="10997"/>
    <cellStyle name="Normal 27 7 2 2" xfId="14162"/>
    <cellStyle name="Normal 27 7 2 2 2" xfId="21885"/>
    <cellStyle name="Normal 27 8" xfId="7856"/>
    <cellStyle name="Normal 27 8 2" xfId="10998"/>
    <cellStyle name="Normal 27 8 2 2" xfId="14163"/>
    <cellStyle name="Normal 27 8 2 2 2" xfId="21886"/>
    <cellStyle name="Normal 27 9" xfId="7857"/>
    <cellStyle name="Normal 27 9 2" xfId="10999"/>
    <cellStyle name="Normal 27 9 2 2" xfId="14164"/>
    <cellStyle name="Normal 27 9 2 2 2" xfId="21887"/>
    <cellStyle name="Normal 28" xfId="533"/>
    <cellStyle name="Normal 28 10" xfId="7858"/>
    <cellStyle name="Normal 28 10 2" xfId="11001"/>
    <cellStyle name="Normal 28 10 2 2" xfId="14165"/>
    <cellStyle name="Normal 28 10 2 2 2" xfId="21888"/>
    <cellStyle name="Normal 28 11" xfId="7859"/>
    <cellStyle name="Normal 28 11 2" xfId="11002"/>
    <cellStyle name="Normal 28 11 2 2" xfId="14166"/>
    <cellStyle name="Normal 28 11 2 2 2" xfId="21889"/>
    <cellStyle name="Normal 28 12" xfId="7860"/>
    <cellStyle name="Normal 28 12 2" xfId="11003"/>
    <cellStyle name="Normal 28 12 2 2" xfId="14167"/>
    <cellStyle name="Normal 28 12 2 2 2" xfId="21890"/>
    <cellStyle name="Normal 28 13" xfId="7861"/>
    <cellStyle name="Normal 28 13 2" xfId="11004"/>
    <cellStyle name="Normal 28 13 2 2" xfId="14168"/>
    <cellStyle name="Normal 28 13 2 2 2" xfId="21891"/>
    <cellStyle name="Normal 28 14" xfId="7862"/>
    <cellStyle name="Normal 28 14 2" xfId="11005"/>
    <cellStyle name="Normal 28 14 2 2" xfId="14169"/>
    <cellStyle name="Normal 28 14 2 2 2" xfId="21892"/>
    <cellStyle name="Normal 28 15" xfId="7863"/>
    <cellStyle name="Normal 28 15 2" xfId="11006"/>
    <cellStyle name="Normal 28 15 2 2" xfId="14170"/>
    <cellStyle name="Normal 28 15 2 2 2" xfId="21893"/>
    <cellStyle name="Normal 28 16" xfId="7864"/>
    <cellStyle name="Normal 28 16 2" xfId="11007"/>
    <cellStyle name="Normal 28 16 2 2" xfId="14171"/>
    <cellStyle name="Normal 28 16 2 2 2" xfId="21894"/>
    <cellStyle name="Normal 28 17" xfId="9141"/>
    <cellStyle name="Normal 28 17 2" xfId="11008"/>
    <cellStyle name="Normal 28 17 2 2" xfId="14173"/>
    <cellStyle name="Normal 28 17 2 2 2" xfId="21896"/>
    <cellStyle name="Normal 28 17 3" xfId="10348"/>
    <cellStyle name="Normal 28 17 3 2" xfId="14174"/>
    <cellStyle name="Normal 28 17 3 2 2" xfId="21897"/>
    <cellStyle name="Normal 28 17 3 3" xfId="20329"/>
    <cellStyle name="Normal 28 17 4" xfId="14172"/>
    <cellStyle name="Normal 28 17 4 2" xfId="21895"/>
    <cellStyle name="Normal 28 17 5" xfId="18154"/>
    <cellStyle name="Normal 28 17 5 2" xfId="24856"/>
    <cellStyle name="Normal 28 17 6" xfId="19534"/>
    <cellStyle name="Normal 28 18" xfId="9936"/>
    <cellStyle name="Normal 28 19" xfId="11000"/>
    <cellStyle name="Normal 28 19 2" xfId="14175"/>
    <cellStyle name="Normal 28 19 2 2" xfId="21898"/>
    <cellStyle name="Normal 28 2" xfId="534"/>
    <cellStyle name="Normal 28 2 2" xfId="7865"/>
    <cellStyle name="Normal 28 2 2 10" xfId="19276"/>
    <cellStyle name="Normal 28 2 2 2" xfId="9372"/>
    <cellStyle name="Normal 28 2 2 2 2" xfId="11011"/>
    <cellStyle name="Normal 28 2 2 2 2 2" xfId="14179"/>
    <cellStyle name="Normal 28 2 2 2 2 2 2" xfId="21902"/>
    <cellStyle name="Normal 28 2 2 2 3" xfId="10557"/>
    <cellStyle name="Normal 28 2 2 2 3 2" xfId="14180"/>
    <cellStyle name="Normal 28 2 2 2 3 2 2" xfId="21903"/>
    <cellStyle name="Normal 28 2 2 2 3 3" xfId="20539"/>
    <cellStyle name="Normal 28 2 2 2 4" xfId="14178"/>
    <cellStyle name="Normal 28 2 2 2 4 2" xfId="21901"/>
    <cellStyle name="Normal 28 2 2 2 5" xfId="18364"/>
    <cellStyle name="Normal 28 2 2 2 5 2" xfId="25066"/>
    <cellStyle name="Normal 28 2 2 2 6" xfId="19744"/>
    <cellStyle name="Normal 28 2 2 3" xfId="11010"/>
    <cellStyle name="Normal 28 2 2 3 2" xfId="14181"/>
    <cellStyle name="Normal 28 2 2 3 2 2" xfId="21904"/>
    <cellStyle name="Normal 28 2 2 4" xfId="10127"/>
    <cellStyle name="Normal 28 2 2 4 2" xfId="14182"/>
    <cellStyle name="Normal 28 2 2 4 2 2" xfId="21905"/>
    <cellStyle name="Normal 28 2 2 4 3" xfId="20101"/>
    <cellStyle name="Normal 28 2 2 5" xfId="14177"/>
    <cellStyle name="Normal 28 2 2 5 2" xfId="21900"/>
    <cellStyle name="Normal 28 2 2 6" xfId="17807"/>
    <cellStyle name="Normal 28 2 2 6 2" xfId="24627"/>
    <cellStyle name="Normal 28 2 2 7" xfId="18627"/>
    <cellStyle name="Normal 28 2 2 7 2" xfId="25295"/>
    <cellStyle name="Normal 28 2 2 8" xfId="18827"/>
    <cellStyle name="Normal 28 2 2 8 2" xfId="25486"/>
    <cellStyle name="Normal 28 2 2 9" xfId="19058"/>
    <cellStyle name="Normal 28 2 2 9 2" xfId="25699"/>
    <cellStyle name="Normal 28 2 3" xfId="8855"/>
    <cellStyle name="Normal 28 2 3 2" xfId="11012"/>
    <cellStyle name="Normal 28 2 3 2 2" xfId="14183"/>
    <cellStyle name="Normal 28 2 3 2 2 2" xfId="21906"/>
    <cellStyle name="Normal 28 2 4" xfId="9937"/>
    <cellStyle name="Normal 28 2 4 2" xfId="14184"/>
    <cellStyle name="Normal 28 2 4 2 2" xfId="21907"/>
    <cellStyle name="Normal 28 2 4 3" xfId="17605"/>
    <cellStyle name="Normal 28 2 4 3 2" xfId="24513"/>
    <cellStyle name="Normal 28 2 4 4" xfId="20038"/>
    <cellStyle name="Normal 28 2 5" xfId="11009"/>
    <cellStyle name="Normal 28 2 5 2" xfId="14185"/>
    <cellStyle name="Normal 28 2 5 2 2" xfId="21908"/>
    <cellStyle name="Normal 28 2 6" xfId="14176"/>
    <cellStyle name="Normal 28 2 6 2" xfId="21899"/>
    <cellStyle name="Normal 28 2 7" xfId="6392"/>
    <cellStyle name="Normal 28 20" xfId="18510"/>
    <cellStyle name="Normal 28 20 2" xfId="25177"/>
    <cellStyle name="Normal 28 21" xfId="18708"/>
    <cellStyle name="Normal 28 21 2" xfId="25367"/>
    <cellStyle name="Normal 28 22" xfId="18902"/>
    <cellStyle name="Normal 28 22 2" xfId="25558"/>
    <cellStyle name="Normal 28 23" xfId="19153"/>
    <cellStyle name="Normal 28 24" xfId="6391"/>
    <cellStyle name="Normal 28 3" xfId="7866"/>
    <cellStyle name="Normal 28 3 2" xfId="11013"/>
    <cellStyle name="Normal 28 3 2 2" xfId="14186"/>
    <cellStyle name="Normal 28 3 2 2 2" xfId="21909"/>
    <cellStyle name="Normal 28 4" xfId="7867"/>
    <cellStyle name="Normal 28 4 2" xfId="11014"/>
    <cellStyle name="Normal 28 4 2 2" xfId="14187"/>
    <cellStyle name="Normal 28 4 2 2 2" xfId="21910"/>
    <cellStyle name="Normal 28 5" xfId="7868"/>
    <cellStyle name="Normal 28 5 2" xfId="11015"/>
    <cellStyle name="Normal 28 5 2 2" xfId="14188"/>
    <cellStyle name="Normal 28 5 2 2 2" xfId="21911"/>
    <cellStyle name="Normal 28 6" xfId="7869"/>
    <cellStyle name="Normal 28 6 2" xfId="11016"/>
    <cellStyle name="Normal 28 6 2 2" xfId="14189"/>
    <cellStyle name="Normal 28 6 2 2 2" xfId="21912"/>
    <cellStyle name="Normal 28 7" xfId="7870"/>
    <cellStyle name="Normal 28 7 2" xfId="11017"/>
    <cellStyle name="Normal 28 7 2 2" xfId="14190"/>
    <cellStyle name="Normal 28 7 2 2 2" xfId="21913"/>
    <cellStyle name="Normal 28 8" xfId="7871"/>
    <cellStyle name="Normal 28 8 2" xfId="11018"/>
    <cellStyle name="Normal 28 8 2 2" xfId="14191"/>
    <cellStyle name="Normal 28 8 2 2 2" xfId="21914"/>
    <cellStyle name="Normal 28 9" xfId="7872"/>
    <cellStyle name="Normal 28 9 2" xfId="11019"/>
    <cellStyle name="Normal 28 9 2 2" xfId="14192"/>
    <cellStyle name="Normal 28 9 2 2 2" xfId="21915"/>
    <cellStyle name="Normal 29" xfId="535"/>
    <cellStyle name="Normal 29 10" xfId="7873"/>
    <cellStyle name="Normal 29 10 2" xfId="11021"/>
    <cellStyle name="Normal 29 10 2 2" xfId="14194"/>
    <cellStyle name="Normal 29 10 2 2 2" xfId="21917"/>
    <cellStyle name="Normal 29 11" xfId="7874"/>
    <cellStyle name="Normal 29 11 2" xfId="11022"/>
    <cellStyle name="Normal 29 11 2 2" xfId="14195"/>
    <cellStyle name="Normal 29 11 2 2 2" xfId="21918"/>
    <cellStyle name="Normal 29 12" xfId="7875"/>
    <cellStyle name="Normal 29 12 2" xfId="11023"/>
    <cellStyle name="Normal 29 12 2 2" xfId="14196"/>
    <cellStyle name="Normal 29 12 2 2 2" xfId="21919"/>
    <cellStyle name="Normal 29 13" xfId="7876"/>
    <cellStyle name="Normal 29 13 2" xfId="11024"/>
    <cellStyle name="Normal 29 13 2 2" xfId="14197"/>
    <cellStyle name="Normal 29 13 2 2 2" xfId="21920"/>
    <cellStyle name="Normal 29 14" xfId="7877"/>
    <cellStyle name="Normal 29 14 2" xfId="11025"/>
    <cellStyle name="Normal 29 14 2 2" xfId="14198"/>
    <cellStyle name="Normal 29 14 2 2 2" xfId="21921"/>
    <cellStyle name="Normal 29 15" xfId="7878"/>
    <cellStyle name="Normal 29 15 2" xfId="11026"/>
    <cellStyle name="Normal 29 15 2 2" xfId="14199"/>
    <cellStyle name="Normal 29 15 2 2 2" xfId="21922"/>
    <cellStyle name="Normal 29 16" xfId="9142"/>
    <cellStyle name="Normal 29 16 2" xfId="11027"/>
    <cellStyle name="Normal 29 16 2 2" xfId="14201"/>
    <cellStyle name="Normal 29 16 2 2 2" xfId="21924"/>
    <cellStyle name="Normal 29 16 3" xfId="10349"/>
    <cellStyle name="Normal 29 16 3 2" xfId="14202"/>
    <cellStyle name="Normal 29 16 3 2 2" xfId="21925"/>
    <cellStyle name="Normal 29 16 3 3" xfId="20330"/>
    <cellStyle name="Normal 29 16 4" xfId="14200"/>
    <cellStyle name="Normal 29 16 4 2" xfId="21923"/>
    <cellStyle name="Normal 29 16 5" xfId="18155"/>
    <cellStyle name="Normal 29 16 5 2" xfId="24857"/>
    <cellStyle name="Normal 29 16 6" xfId="19535"/>
    <cellStyle name="Normal 29 17" xfId="9627"/>
    <cellStyle name="Normal 29 17 2" xfId="14203"/>
    <cellStyle name="Normal 29 17 2 2" xfId="21926"/>
    <cellStyle name="Normal 29 17 3" xfId="17606"/>
    <cellStyle name="Normal 29 17 3 2" xfId="24514"/>
    <cellStyle name="Normal 29 17 4" xfId="19909"/>
    <cellStyle name="Normal 29 18" xfId="11020"/>
    <cellStyle name="Normal 29 18 2" xfId="14204"/>
    <cellStyle name="Normal 29 18 2 2" xfId="21927"/>
    <cellStyle name="Normal 29 19" xfId="14193"/>
    <cellStyle name="Normal 29 19 2" xfId="21916"/>
    <cellStyle name="Normal 29 2" xfId="536"/>
    <cellStyle name="Normal 29 2 2" xfId="8501"/>
    <cellStyle name="Normal 29 2 2 10" xfId="19277"/>
    <cellStyle name="Normal 29 2 2 2" xfId="9373"/>
    <cellStyle name="Normal 29 2 2 2 2" xfId="11030"/>
    <cellStyle name="Normal 29 2 2 2 2 2" xfId="14208"/>
    <cellStyle name="Normal 29 2 2 2 2 2 2" xfId="21931"/>
    <cellStyle name="Normal 29 2 2 2 3" xfId="10558"/>
    <cellStyle name="Normal 29 2 2 2 3 2" xfId="14209"/>
    <cellStyle name="Normal 29 2 2 2 3 2 2" xfId="21932"/>
    <cellStyle name="Normal 29 2 2 2 3 3" xfId="20540"/>
    <cellStyle name="Normal 29 2 2 2 4" xfId="14207"/>
    <cellStyle name="Normal 29 2 2 2 4 2" xfId="21930"/>
    <cellStyle name="Normal 29 2 2 2 5" xfId="18365"/>
    <cellStyle name="Normal 29 2 2 2 5 2" xfId="25067"/>
    <cellStyle name="Normal 29 2 2 2 6" xfId="19745"/>
    <cellStyle name="Normal 29 2 2 3" xfId="11029"/>
    <cellStyle name="Normal 29 2 2 3 2" xfId="14210"/>
    <cellStyle name="Normal 29 2 2 3 2 2" xfId="21933"/>
    <cellStyle name="Normal 29 2 2 4" xfId="10221"/>
    <cellStyle name="Normal 29 2 2 4 2" xfId="14211"/>
    <cellStyle name="Normal 29 2 2 4 2 2" xfId="21934"/>
    <cellStyle name="Normal 29 2 2 4 3" xfId="20196"/>
    <cellStyle name="Normal 29 2 2 5" xfId="14206"/>
    <cellStyle name="Normal 29 2 2 5 2" xfId="21929"/>
    <cellStyle name="Normal 29 2 2 6" xfId="17918"/>
    <cellStyle name="Normal 29 2 2 6 2" xfId="24723"/>
    <cellStyle name="Normal 29 2 2 7" xfId="18628"/>
    <cellStyle name="Normal 29 2 2 7 2" xfId="25296"/>
    <cellStyle name="Normal 29 2 2 8" xfId="18828"/>
    <cellStyle name="Normal 29 2 2 8 2" xfId="25487"/>
    <cellStyle name="Normal 29 2 2 9" xfId="19059"/>
    <cellStyle name="Normal 29 2 2 9 2" xfId="25700"/>
    <cellStyle name="Normal 29 2 3" xfId="8856"/>
    <cellStyle name="Normal 29 2 3 2" xfId="11031"/>
    <cellStyle name="Normal 29 2 3 2 2" xfId="14212"/>
    <cellStyle name="Normal 29 2 3 2 2 2" xfId="21935"/>
    <cellStyle name="Normal 29 2 4" xfId="9628"/>
    <cellStyle name="Normal 29 2 4 2" xfId="14213"/>
    <cellStyle name="Normal 29 2 4 2 2" xfId="21936"/>
    <cellStyle name="Normal 29 2 4 3" xfId="17607"/>
    <cellStyle name="Normal 29 2 4 3 2" xfId="24515"/>
    <cellStyle name="Normal 29 2 4 4" xfId="19910"/>
    <cellStyle name="Normal 29 2 5" xfId="11028"/>
    <cellStyle name="Normal 29 2 5 2" xfId="14214"/>
    <cellStyle name="Normal 29 2 5 2 2" xfId="21937"/>
    <cellStyle name="Normal 29 2 6" xfId="14205"/>
    <cellStyle name="Normal 29 2 6 2" xfId="21928"/>
    <cellStyle name="Normal 29 2 7" xfId="16806"/>
    <cellStyle name="Normal 29 2 7 2" xfId="24346"/>
    <cellStyle name="Normal 29 2 8" xfId="6394"/>
    <cellStyle name="Normal 29 20" xfId="16805"/>
    <cellStyle name="Normal 29 20 2" xfId="24345"/>
    <cellStyle name="Normal 29 21" xfId="18511"/>
    <cellStyle name="Normal 29 21 2" xfId="25178"/>
    <cellStyle name="Normal 29 22" xfId="18709"/>
    <cellStyle name="Normal 29 22 2" xfId="25368"/>
    <cellStyle name="Normal 29 23" xfId="18903"/>
    <cellStyle name="Normal 29 23 2" xfId="25559"/>
    <cellStyle name="Normal 29 24" xfId="19154"/>
    <cellStyle name="Normal 29 25" xfId="6393"/>
    <cellStyle name="Normal 29 3" xfId="8500"/>
    <cellStyle name="Normal 29 3 2" xfId="8857"/>
    <cellStyle name="Normal 29 3 2 2" xfId="11033"/>
    <cellStyle name="Normal 29 3 2 2 2" xfId="14216"/>
    <cellStyle name="Normal 29 3 2 2 2 2" xfId="21939"/>
    <cellStyle name="Normal 29 3 3" xfId="10220"/>
    <cellStyle name="Normal 29 3 3 2" xfId="14217"/>
    <cellStyle name="Normal 29 3 3 2 2" xfId="21940"/>
    <cellStyle name="Normal 29 3 3 3" xfId="17917"/>
    <cellStyle name="Normal 29 3 3 3 2" xfId="24722"/>
    <cellStyle name="Normal 29 3 3 4" xfId="20195"/>
    <cellStyle name="Normal 29 3 4" xfId="11032"/>
    <cellStyle name="Normal 29 3 4 2" xfId="14218"/>
    <cellStyle name="Normal 29 3 4 2 2" xfId="21941"/>
    <cellStyle name="Normal 29 3 5" xfId="14215"/>
    <cellStyle name="Normal 29 3 5 2" xfId="21938"/>
    <cellStyle name="Normal 29 3 6" xfId="19428"/>
    <cellStyle name="Normal 29 4" xfId="7879"/>
    <cellStyle name="Normal 29 4 2" xfId="11034"/>
    <cellStyle name="Normal 29 4 2 2" xfId="14219"/>
    <cellStyle name="Normal 29 4 2 2 2" xfId="21942"/>
    <cellStyle name="Normal 29 5" xfId="7880"/>
    <cellStyle name="Normal 29 5 2" xfId="11035"/>
    <cellStyle name="Normal 29 5 2 2" xfId="14220"/>
    <cellStyle name="Normal 29 5 2 2 2" xfId="21943"/>
    <cellStyle name="Normal 29 6" xfId="7881"/>
    <cellStyle name="Normal 29 6 2" xfId="11036"/>
    <cellStyle name="Normal 29 6 2 2" xfId="14221"/>
    <cellStyle name="Normal 29 6 2 2 2" xfId="21944"/>
    <cellStyle name="Normal 29 7" xfId="7882"/>
    <cellStyle name="Normal 29 7 2" xfId="11037"/>
    <cellStyle name="Normal 29 7 2 2" xfId="14222"/>
    <cellStyle name="Normal 29 7 2 2 2" xfId="21945"/>
    <cellStyle name="Normal 29 8" xfId="7883"/>
    <cellStyle name="Normal 29 8 2" xfId="11038"/>
    <cellStyle name="Normal 29 8 2 2" xfId="14223"/>
    <cellStyle name="Normal 29 8 2 2 2" xfId="21946"/>
    <cellStyle name="Normal 29 9" xfId="7884"/>
    <cellStyle name="Normal 29 9 2" xfId="11039"/>
    <cellStyle name="Normal 29 9 2 2" xfId="14224"/>
    <cellStyle name="Normal 29 9 2 2 2" xfId="21947"/>
    <cellStyle name="Normal 3" xfId="537"/>
    <cellStyle name="Normal 3 10" xfId="6395"/>
    <cellStyle name="Normal 3 10 2" xfId="7885"/>
    <cellStyle name="Normal 3 10 2 2" xfId="11042"/>
    <cellStyle name="Normal 3 10 2 2 2" xfId="14226"/>
    <cellStyle name="Normal 3 10 2 2 2 2" xfId="21949"/>
    <cellStyle name="Normal 3 10 3" xfId="8858"/>
    <cellStyle name="Normal 3 10 3 2" xfId="11043"/>
    <cellStyle name="Normal 3 10 3 2 2" xfId="14227"/>
    <cellStyle name="Normal 3 10 3 2 2 2" xfId="21950"/>
    <cellStyle name="Normal 3 10 4" xfId="9939"/>
    <cellStyle name="Normal 3 10 5" xfId="11041"/>
    <cellStyle name="Normal 3 10 5 2" xfId="14228"/>
    <cellStyle name="Normal 3 10 5 2 2" xfId="21951"/>
    <cellStyle name="Normal 3 11" xfId="6396"/>
    <cellStyle name="Normal 3 11 2" xfId="7886"/>
    <cellStyle name="Normal 3 11 2 2" xfId="11045"/>
    <cellStyle name="Normal 3 11 2 2 2" xfId="14229"/>
    <cellStyle name="Normal 3 11 2 2 2 2" xfId="21952"/>
    <cellStyle name="Normal 3 11 2 3" xfId="17808"/>
    <cellStyle name="Normal 3 11 3" xfId="8859"/>
    <cellStyle name="Normal 3 11 3 2" xfId="11046"/>
    <cellStyle name="Normal 3 11 3 2 2" xfId="14230"/>
    <cellStyle name="Normal 3 11 3 2 2 2" xfId="21953"/>
    <cellStyle name="Normal 3 11 4" xfId="9940"/>
    <cellStyle name="Normal 3 11 4 2" xfId="17609"/>
    <cellStyle name="Normal 3 11 5" xfId="11044"/>
    <cellStyle name="Normal 3 11 5 2" xfId="14231"/>
    <cellStyle name="Normal 3 11 5 2 2" xfId="21954"/>
    <cellStyle name="Normal 3 12" xfId="6397"/>
    <cellStyle name="Normal 3 12 2" xfId="7887"/>
    <cellStyle name="Normal 3 12 2 2" xfId="11048"/>
    <cellStyle name="Normal 3 12 2 2 2" xfId="14232"/>
    <cellStyle name="Normal 3 12 2 2 2 2" xfId="21955"/>
    <cellStyle name="Normal 3 12 3" xfId="8860"/>
    <cellStyle name="Normal 3 12 3 2" xfId="11049"/>
    <cellStyle name="Normal 3 12 3 2 2" xfId="14233"/>
    <cellStyle name="Normal 3 12 3 2 2 2" xfId="21956"/>
    <cellStyle name="Normal 3 12 4" xfId="9941"/>
    <cellStyle name="Normal 3 12 5" xfId="11047"/>
    <cellStyle name="Normal 3 12 5 2" xfId="14234"/>
    <cellStyle name="Normal 3 12 5 2 2" xfId="21957"/>
    <cellStyle name="Normal 3 13" xfId="7888"/>
    <cellStyle name="Normal 3 13 2" xfId="11050"/>
    <cellStyle name="Normal 3 13 2 2" xfId="14235"/>
    <cellStyle name="Normal 3 13 2 2 2" xfId="21958"/>
    <cellStyle name="Normal 3 14" xfId="7889"/>
    <cellStyle name="Normal 3 14 2" xfId="11051"/>
    <cellStyle name="Normal 3 14 2 2" xfId="14236"/>
    <cellStyle name="Normal 3 14 2 2 2" xfId="21959"/>
    <cellStyle name="Normal 3 15" xfId="7890"/>
    <cellStyle name="Normal 3 15 2" xfId="11052"/>
    <cellStyle name="Normal 3 15 2 2" xfId="14237"/>
    <cellStyle name="Normal 3 15 2 2 2" xfId="21960"/>
    <cellStyle name="Normal 3 16" xfId="7891"/>
    <cellStyle name="Normal 3 16 2" xfId="11053"/>
    <cellStyle name="Normal 3 16 2 2" xfId="14238"/>
    <cellStyle name="Normal 3 16 2 2 2" xfId="21961"/>
    <cellStyle name="Normal 3 17" xfId="7892"/>
    <cellStyle name="Normal 3 17 2" xfId="11054"/>
    <cellStyle name="Normal 3 17 2 2" xfId="14239"/>
    <cellStyle name="Normal 3 17 2 2 2" xfId="21962"/>
    <cellStyle name="Normal 3 18" xfId="9938"/>
    <cellStyle name="Normal 3 18 2" xfId="12823"/>
    <cellStyle name="Normal 3 18 2 2" xfId="18456"/>
    <cellStyle name="Normal 3 18 3" xfId="14240"/>
    <cellStyle name="Normal 3 18 3 2" xfId="21963"/>
    <cellStyle name="Normal 3 18 4" xfId="17608"/>
    <cellStyle name="Normal 3 18 4 2" xfId="24516"/>
    <cellStyle name="Normal 3 18 5" xfId="20039"/>
    <cellStyle name="Normal 3 19" xfId="11040"/>
    <cellStyle name="Normal 3 19 2" xfId="14241"/>
    <cellStyle name="Normal 3 19 2 2" xfId="21964"/>
    <cellStyle name="Normal 3 2" xfId="538"/>
    <cellStyle name="Normal 3 2 10" xfId="12852"/>
    <cellStyle name="Normal 3 2 11" xfId="14242"/>
    <cellStyle name="Normal 3 2 11 2" xfId="21965"/>
    <cellStyle name="Normal 3 2 12" xfId="16808"/>
    <cellStyle name="Normal 3 2 12 2" xfId="24347"/>
    <cellStyle name="Normal 3 2 13" xfId="6398"/>
    <cellStyle name="Normal 3 2 2" xfId="1329"/>
    <cellStyle name="Normal 3 2 2 10" xfId="6399"/>
    <cellStyle name="Normal 3 2 2 2" xfId="6400"/>
    <cellStyle name="Normal 3 2 2 2 10" xfId="19061"/>
    <cellStyle name="Normal 3 2 2 2 10 2" xfId="25702"/>
    <cellStyle name="Normal 3 2 2 2 11" xfId="19279"/>
    <cellStyle name="Normal 3 2 2 2 2" xfId="8504"/>
    <cellStyle name="Normal 3 2 2 2 2 2" xfId="11058"/>
    <cellStyle name="Normal 3 2 2 2 2 2 2" xfId="14246"/>
    <cellStyle name="Normal 3 2 2 2 2 2 2 2" xfId="21969"/>
    <cellStyle name="Normal 3 2 2 2 2 3" xfId="10224"/>
    <cellStyle name="Normal 3 2 2 2 2 3 2" xfId="14247"/>
    <cellStyle name="Normal 3 2 2 2 2 3 2 2" xfId="21970"/>
    <cellStyle name="Normal 3 2 2 2 2 3 3" xfId="20199"/>
    <cellStyle name="Normal 3 2 2 2 2 4" xfId="14245"/>
    <cellStyle name="Normal 3 2 2 2 2 4 2" xfId="21968"/>
    <cellStyle name="Normal 3 2 2 2 2 5" xfId="17921"/>
    <cellStyle name="Normal 3 2 2 2 2 5 2" xfId="24726"/>
    <cellStyle name="Normal 3 2 2 2 2 6" xfId="19429"/>
    <cellStyle name="Normal 3 2 2 2 3" xfId="9375"/>
    <cellStyle name="Normal 3 2 2 2 3 2" xfId="11059"/>
    <cellStyle name="Normal 3 2 2 2 3 2 2" xfId="14249"/>
    <cellStyle name="Normal 3 2 2 2 3 2 2 2" xfId="21972"/>
    <cellStyle name="Normal 3 2 2 2 3 3" xfId="10560"/>
    <cellStyle name="Normal 3 2 2 2 3 3 2" xfId="14250"/>
    <cellStyle name="Normal 3 2 2 2 3 3 2 2" xfId="21973"/>
    <cellStyle name="Normal 3 2 2 2 3 3 3" xfId="20542"/>
    <cellStyle name="Normal 3 2 2 2 3 4" xfId="14248"/>
    <cellStyle name="Normal 3 2 2 2 3 4 2" xfId="21971"/>
    <cellStyle name="Normal 3 2 2 2 3 5" xfId="18367"/>
    <cellStyle name="Normal 3 2 2 2 3 5 2" xfId="25069"/>
    <cellStyle name="Normal 3 2 2 2 3 6" xfId="19747"/>
    <cellStyle name="Normal 3 2 2 2 4" xfId="9631"/>
    <cellStyle name="Normal 3 2 2 2 4 2" xfId="11057"/>
    <cellStyle name="Normal 3 2 2 2 4 2 2" xfId="14252"/>
    <cellStyle name="Normal 3 2 2 2 4 2 2 2" xfId="21975"/>
    <cellStyle name="Normal 3 2 2 2 4 3" xfId="14251"/>
    <cellStyle name="Normal 3 2 2 2 4 3 2" xfId="21974"/>
    <cellStyle name="Normal 3 2 2 2 4 4" xfId="19913"/>
    <cellStyle name="Normal 3 2 2 2 5" xfId="14244"/>
    <cellStyle name="Normal 3 2 2 2 5 2" xfId="21967"/>
    <cellStyle name="Normal 3 2 2 2 6" xfId="16810"/>
    <cellStyle name="Normal 3 2 2 2 6 2" xfId="24349"/>
    <cellStyle name="Normal 3 2 2 2 7" xfId="17612"/>
    <cellStyle name="Normal 3 2 2 2 7 2" xfId="24519"/>
    <cellStyle name="Normal 3 2 2 2 8" xfId="18630"/>
    <cellStyle name="Normal 3 2 2 2 8 2" xfId="25298"/>
    <cellStyle name="Normal 3 2 2 2 9" xfId="18830"/>
    <cellStyle name="Normal 3 2 2 2 9 2" xfId="25489"/>
    <cellStyle name="Normal 3 2 2 3" xfId="8503"/>
    <cellStyle name="Normal 3 2 2 3 10" xfId="19278"/>
    <cellStyle name="Normal 3 2 2 3 2" xfId="9374"/>
    <cellStyle name="Normal 3 2 2 3 2 2" xfId="11061"/>
    <cellStyle name="Normal 3 2 2 3 2 2 2" xfId="14255"/>
    <cellStyle name="Normal 3 2 2 3 2 2 2 2" xfId="21978"/>
    <cellStyle name="Normal 3 2 2 3 2 3" xfId="10559"/>
    <cellStyle name="Normal 3 2 2 3 2 3 2" xfId="14256"/>
    <cellStyle name="Normal 3 2 2 3 2 3 2 2" xfId="21979"/>
    <cellStyle name="Normal 3 2 2 3 2 3 3" xfId="20541"/>
    <cellStyle name="Normal 3 2 2 3 2 4" xfId="14254"/>
    <cellStyle name="Normal 3 2 2 3 2 4 2" xfId="21977"/>
    <cellStyle name="Normal 3 2 2 3 2 5" xfId="18366"/>
    <cellStyle name="Normal 3 2 2 3 2 5 2" xfId="25068"/>
    <cellStyle name="Normal 3 2 2 3 2 6" xfId="19746"/>
    <cellStyle name="Normal 3 2 2 3 3" xfId="11060"/>
    <cellStyle name="Normal 3 2 2 3 3 2" xfId="14257"/>
    <cellStyle name="Normal 3 2 2 3 3 2 2" xfId="21980"/>
    <cellStyle name="Normal 3 2 2 3 4" xfId="10223"/>
    <cellStyle name="Normal 3 2 2 3 4 2" xfId="14258"/>
    <cellStyle name="Normal 3 2 2 3 4 2 2" xfId="21981"/>
    <cellStyle name="Normal 3 2 2 3 4 3" xfId="20198"/>
    <cellStyle name="Normal 3 2 2 3 5" xfId="14253"/>
    <cellStyle name="Normal 3 2 2 3 5 2" xfId="21976"/>
    <cellStyle name="Normal 3 2 2 3 6" xfId="17920"/>
    <cellStyle name="Normal 3 2 2 3 6 2" xfId="24725"/>
    <cellStyle name="Normal 3 2 2 3 7" xfId="18629"/>
    <cellStyle name="Normal 3 2 2 3 7 2" xfId="25297"/>
    <cellStyle name="Normal 3 2 2 3 8" xfId="18829"/>
    <cellStyle name="Normal 3 2 2 3 8 2" xfId="25488"/>
    <cellStyle name="Normal 3 2 2 3 9" xfId="19060"/>
    <cellStyle name="Normal 3 2 2 3 9 2" xfId="25701"/>
    <cellStyle name="Normal 3 2 2 4" xfId="8861"/>
    <cellStyle name="Normal 3 2 2 4 2" xfId="11062"/>
    <cellStyle name="Normal 3 2 2 4 2 2" xfId="14259"/>
    <cellStyle name="Normal 3 2 2 4 2 2 2" xfId="21982"/>
    <cellStyle name="Normal 3 2 2 5" xfId="9630"/>
    <cellStyle name="Normal 3 2 2 5 2" xfId="14260"/>
    <cellStyle name="Normal 3 2 2 5 2 2" xfId="21983"/>
    <cellStyle name="Normal 3 2 2 5 3" xfId="17611"/>
    <cellStyle name="Normal 3 2 2 5 3 2" xfId="24518"/>
    <cellStyle name="Normal 3 2 2 5 4" xfId="19912"/>
    <cellStyle name="Normal 3 2 2 6" xfId="11056"/>
    <cellStyle name="Normal 3 2 2 6 2" xfId="14261"/>
    <cellStyle name="Normal 3 2 2 6 2 2" xfId="21984"/>
    <cellStyle name="Normal 3 2 2 7" xfId="12924"/>
    <cellStyle name="Normal 3 2 2 8" xfId="14243"/>
    <cellStyle name="Normal 3 2 2 8 2" xfId="21966"/>
    <cellStyle name="Normal 3 2 2 9" xfId="16809"/>
    <cellStyle name="Normal 3 2 2 9 2" xfId="24348"/>
    <cellStyle name="Normal 3 2 3" xfId="6401"/>
    <cellStyle name="Normal 3 2 3 2" xfId="8505"/>
    <cellStyle name="Normal 3 2 3 2 10" xfId="19280"/>
    <cellStyle name="Normal 3 2 3 2 2" xfId="9376"/>
    <cellStyle name="Normal 3 2 3 2 2 2" xfId="11065"/>
    <cellStyle name="Normal 3 2 3 2 2 2 2" xfId="14265"/>
    <cellStyle name="Normal 3 2 3 2 2 2 2 2" xfId="21988"/>
    <cellStyle name="Normal 3 2 3 2 2 3" xfId="10561"/>
    <cellStyle name="Normal 3 2 3 2 2 3 2" xfId="14266"/>
    <cellStyle name="Normal 3 2 3 2 2 3 2 2" xfId="21989"/>
    <cellStyle name="Normal 3 2 3 2 2 3 3" xfId="20543"/>
    <cellStyle name="Normal 3 2 3 2 2 4" xfId="14264"/>
    <cellStyle name="Normal 3 2 3 2 2 4 2" xfId="21987"/>
    <cellStyle name="Normal 3 2 3 2 2 5" xfId="18368"/>
    <cellStyle name="Normal 3 2 3 2 2 5 2" xfId="25070"/>
    <cellStyle name="Normal 3 2 3 2 2 6" xfId="19748"/>
    <cellStyle name="Normal 3 2 3 2 3" xfId="11064"/>
    <cellStyle name="Normal 3 2 3 2 3 2" xfId="14267"/>
    <cellStyle name="Normal 3 2 3 2 3 2 2" xfId="21990"/>
    <cellStyle name="Normal 3 2 3 2 4" xfId="10225"/>
    <cellStyle name="Normal 3 2 3 2 4 2" xfId="14268"/>
    <cellStyle name="Normal 3 2 3 2 4 2 2" xfId="21991"/>
    <cellStyle name="Normal 3 2 3 2 4 3" xfId="20200"/>
    <cellStyle name="Normal 3 2 3 2 5" xfId="14263"/>
    <cellStyle name="Normal 3 2 3 2 5 2" xfId="21986"/>
    <cellStyle name="Normal 3 2 3 2 6" xfId="17922"/>
    <cellStyle name="Normal 3 2 3 2 6 2" xfId="24727"/>
    <cellStyle name="Normal 3 2 3 2 7" xfId="18631"/>
    <cellStyle name="Normal 3 2 3 2 7 2" xfId="25299"/>
    <cellStyle name="Normal 3 2 3 2 8" xfId="18831"/>
    <cellStyle name="Normal 3 2 3 2 8 2" xfId="25490"/>
    <cellStyle name="Normal 3 2 3 2 9" xfId="19062"/>
    <cellStyle name="Normal 3 2 3 2 9 2" xfId="25703"/>
    <cellStyle name="Normal 3 2 3 3" xfId="8986"/>
    <cellStyle name="Normal 3 2 3 3 2" xfId="11066"/>
    <cellStyle name="Normal 3 2 3 3 2 2" xfId="14269"/>
    <cellStyle name="Normal 3 2 3 3 2 2 2" xfId="21992"/>
    <cellStyle name="Normal 3 2 3 4" xfId="9632"/>
    <cellStyle name="Normal 3 2 3 4 2" xfId="11063"/>
    <cellStyle name="Normal 3 2 3 4 2 2" xfId="14271"/>
    <cellStyle name="Normal 3 2 3 4 2 2 2" xfId="21994"/>
    <cellStyle name="Normal 3 2 3 4 3" xfId="14270"/>
    <cellStyle name="Normal 3 2 3 4 3 2" xfId="21993"/>
    <cellStyle name="Normal 3 2 3 4 4" xfId="19914"/>
    <cellStyle name="Normal 3 2 3 5" xfId="14262"/>
    <cellStyle name="Normal 3 2 3 5 2" xfId="21985"/>
    <cellStyle name="Normal 3 2 3 6" xfId="16811"/>
    <cellStyle name="Normal 3 2 3 6 2" xfId="24350"/>
    <cellStyle name="Normal 3 2 3 7" xfId="17613"/>
    <cellStyle name="Normal 3 2 3 7 2" xfId="24520"/>
    <cellStyle name="Normal 3 2 4" xfId="6402"/>
    <cellStyle name="Normal 3 2 4 2" xfId="11067"/>
    <cellStyle name="Normal 3 2 4 2 2" xfId="14272"/>
    <cellStyle name="Normal 3 2 4 2 2 2" xfId="21995"/>
    <cellStyle name="Normal 3 2 5" xfId="8502"/>
    <cellStyle name="Normal 3 2 5 10" xfId="19188"/>
    <cellStyle name="Normal 3 2 5 2" xfId="9122"/>
    <cellStyle name="Normal 3 2 5 2 2" xfId="11069"/>
    <cellStyle name="Normal 3 2 5 2 2 2" xfId="14275"/>
    <cellStyle name="Normal 3 2 5 2 2 2 2" xfId="21998"/>
    <cellStyle name="Normal 3 2 5 2 3" xfId="10329"/>
    <cellStyle name="Normal 3 2 5 2 3 2" xfId="14276"/>
    <cellStyle name="Normal 3 2 5 2 3 2 2" xfId="21999"/>
    <cellStyle name="Normal 3 2 5 2 3 3" xfId="20310"/>
    <cellStyle name="Normal 3 2 5 2 4" xfId="14274"/>
    <cellStyle name="Normal 3 2 5 2 4 2" xfId="21997"/>
    <cellStyle name="Normal 3 2 5 2 5" xfId="18135"/>
    <cellStyle name="Normal 3 2 5 2 5 2" xfId="24837"/>
    <cellStyle name="Normal 3 2 5 2 6" xfId="19515"/>
    <cellStyle name="Normal 3 2 5 3" xfId="11068"/>
    <cellStyle name="Normal 3 2 5 3 2" xfId="14277"/>
    <cellStyle name="Normal 3 2 5 3 2 2" xfId="22000"/>
    <cellStyle name="Normal 3 2 5 4" xfId="10222"/>
    <cellStyle name="Normal 3 2 5 4 2" xfId="14278"/>
    <cellStyle name="Normal 3 2 5 4 2 2" xfId="22001"/>
    <cellStyle name="Normal 3 2 5 4 3" xfId="20197"/>
    <cellStyle name="Normal 3 2 5 5" xfId="14273"/>
    <cellStyle name="Normal 3 2 5 5 2" xfId="21996"/>
    <cellStyle name="Normal 3 2 5 6" xfId="17919"/>
    <cellStyle name="Normal 3 2 5 6 2" xfId="24724"/>
    <cellStyle name="Normal 3 2 5 7" xfId="18539"/>
    <cellStyle name="Normal 3 2 5 7 2" xfId="25207"/>
    <cellStyle name="Normal 3 2 5 8" xfId="18739"/>
    <cellStyle name="Normal 3 2 5 8 2" xfId="25398"/>
    <cellStyle name="Normal 3 2 5 9" xfId="18951"/>
    <cellStyle name="Normal 3 2 5 9 2" xfId="25598"/>
    <cellStyle name="Normal 3 2 6" xfId="8555"/>
    <cellStyle name="Normal 3 2 6 2" xfId="11070"/>
    <cellStyle name="Normal 3 2 6 2 2" xfId="14279"/>
    <cellStyle name="Normal 3 2 6 2 2 2" xfId="22002"/>
    <cellStyle name="Normal 3 2 7" xfId="9159"/>
    <cellStyle name="Normal 3 2 7 2" xfId="11071"/>
    <cellStyle name="Normal 3 2 7 2 2" xfId="14281"/>
    <cellStyle name="Normal 3 2 7 2 2 2" xfId="22004"/>
    <cellStyle name="Normal 3 2 7 3" xfId="10366"/>
    <cellStyle name="Normal 3 2 7 3 2" xfId="14282"/>
    <cellStyle name="Normal 3 2 7 3 2 2" xfId="22005"/>
    <cellStyle name="Normal 3 2 7 3 3" xfId="20348"/>
    <cellStyle name="Normal 3 2 7 4" xfId="14280"/>
    <cellStyle name="Normal 3 2 7 4 2" xfId="22003"/>
    <cellStyle name="Normal 3 2 7 5" xfId="18173"/>
    <cellStyle name="Normal 3 2 7 5 2" xfId="24875"/>
    <cellStyle name="Normal 3 2 7 6" xfId="19553"/>
    <cellStyle name="Normal 3 2 8" xfId="9629"/>
    <cellStyle name="Normal 3 2 8 2" xfId="12824"/>
    <cellStyle name="Normal 3 2 8 2 2" xfId="18457"/>
    <cellStyle name="Normal 3 2 8 3" xfId="14283"/>
    <cellStyle name="Normal 3 2 8 3 2" xfId="22006"/>
    <cellStyle name="Normal 3 2 8 4" xfId="17610"/>
    <cellStyle name="Normal 3 2 8 4 2" xfId="24517"/>
    <cellStyle name="Normal 3 2 8 5" xfId="19911"/>
    <cellStyle name="Normal 3 2 9" xfId="11055"/>
    <cellStyle name="Normal 3 2 9 2" xfId="14284"/>
    <cellStyle name="Normal 3 2 9 2 2" xfId="22007"/>
    <cellStyle name="Normal 3 2_Schedule May 2011" xfId="6403"/>
    <cellStyle name="Normal 3 20" xfId="14225"/>
    <cellStyle name="Normal 3 20 2" xfId="21948"/>
    <cellStyle name="Normal 3 21" xfId="16807"/>
    <cellStyle name="Normal 3 3" xfId="539"/>
    <cellStyle name="Normal 3 3 10" xfId="16812"/>
    <cellStyle name="Normal 3 3 10 2" xfId="24351"/>
    <cellStyle name="Normal 3 3 11" xfId="6404"/>
    <cellStyle name="Normal 3 3 2" xfId="1330"/>
    <cellStyle name="Normal 3 3 2 10" xfId="18633"/>
    <cellStyle name="Normal 3 3 2 10 2" xfId="25301"/>
    <cellStyle name="Normal 3 3 2 11" xfId="18833"/>
    <cellStyle name="Normal 3 3 2 11 2" xfId="25492"/>
    <cellStyle name="Normal 3 3 2 12" xfId="19064"/>
    <cellStyle name="Normal 3 3 2 12 2" xfId="25705"/>
    <cellStyle name="Normal 3 3 2 13" xfId="19282"/>
    <cellStyle name="Normal 3 3 2 14" xfId="6405"/>
    <cellStyle name="Normal 3 3 2 2" xfId="6406"/>
    <cellStyle name="Normal 3 3 2 2 10" xfId="19065"/>
    <cellStyle name="Normal 3 3 2 2 10 2" xfId="25706"/>
    <cellStyle name="Normal 3 3 2 2 11" xfId="19283"/>
    <cellStyle name="Normal 3 3 2 2 2" xfId="8508"/>
    <cellStyle name="Normal 3 3 2 2 2 2" xfId="11075"/>
    <cellStyle name="Normal 3 3 2 2 2 2 2" xfId="14289"/>
    <cellStyle name="Normal 3 3 2 2 2 2 2 2" xfId="22012"/>
    <cellStyle name="Normal 3 3 2 2 2 3" xfId="10228"/>
    <cellStyle name="Normal 3 3 2 2 2 3 2" xfId="14290"/>
    <cellStyle name="Normal 3 3 2 2 2 3 2 2" xfId="22013"/>
    <cellStyle name="Normal 3 3 2 2 2 3 3" xfId="20203"/>
    <cellStyle name="Normal 3 3 2 2 2 4" xfId="14288"/>
    <cellStyle name="Normal 3 3 2 2 2 4 2" xfId="22011"/>
    <cellStyle name="Normal 3 3 2 2 2 5" xfId="17925"/>
    <cellStyle name="Normal 3 3 2 2 2 5 2" xfId="24730"/>
    <cellStyle name="Normal 3 3 2 2 2 6" xfId="19431"/>
    <cellStyle name="Normal 3 3 2 2 3" xfId="9379"/>
    <cellStyle name="Normal 3 3 2 2 3 2" xfId="11076"/>
    <cellStyle name="Normal 3 3 2 2 3 2 2" xfId="14292"/>
    <cellStyle name="Normal 3 3 2 2 3 2 2 2" xfId="22015"/>
    <cellStyle name="Normal 3 3 2 2 3 3" xfId="10564"/>
    <cellStyle name="Normal 3 3 2 2 3 3 2" xfId="14293"/>
    <cellStyle name="Normal 3 3 2 2 3 3 2 2" xfId="22016"/>
    <cellStyle name="Normal 3 3 2 2 3 3 3" xfId="20546"/>
    <cellStyle name="Normal 3 3 2 2 3 4" xfId="14291"/>
    <cellStyle name="Normal 3 3 2 2 3 4 2" xfId="22014"/>
    <cellStyle name="Normal 3 3 2 2 3 5" xfId="18371"/>
    <cellStyle name="Normal 3 3 2 2 3 5 2" xfId="25073"/>
    <cellStyle name="Normal 3 3 2 2 3 6" xfId="19751"/>
    <cellStyle name="Normal 3 3 2 2 4" xfId="9635"/>
    <cellStyle name="Normal 3 3 2 2 4 2" xfId="11074"/>
    <cellStyle name="Normal 3 3 2 2 4 2 2" xfId="14295"/>
    <cellStyle name="Normal 3 3 2 2 4 2 2 2" xfId="22018"/>
    <cellStyle name="Normal 3 3 2 2 4 3" xfId="14294"/>
    <cellStyle name="Normal 3 3 2 2 4 3 2" xfId="22017"/>
    <cellStyle name="Normal 3 3 2 2 4 4" xfId="19917"/>
    <cellStyle name="Normal 3 3 2 2 5" xfId="14287"/>
    <cellStyle name="Normal 3 3 2 2 5 2" xfId="22010"/>
    <cellStyle name="Normal 3 3 2 2 6" xfId="16814"/>
    <cellStyle name="Normal 3 3 2 2 6 2" xfId="24353"/>
    <cellStyle name="Normal 3 3 2 2 7" xfId="17616"/>
    <cellStyle name="Normal 3 3 2 2 7 2" xfId="24523"/>
    <cellStyle name="Normal 3 3 2 2 8" xfId="18634"/>
    <cellStyle name="Normal 3 3 2 2 8 2" xfId="25302"/>
    <cellStyle name="Normal 3 3 2 2 9" xfId="18834"/>
    <cellStyle name="Normal 3 3 2 2 9 2" xfId="25493"/>
    <cellStyle name="Normal 3 3 2 3" xfId="8507"/>
    <cellStyle name="Normal 3 3 2 3 2" xfId="11077"/>
    <cellStyle name="Normal 3 3 2 3 2 2" xfId="14297"/>
    <cellStyle name="Normal 3 3 2 3 2 2 2" xfId="22020"/>
    <cellStyle name="Normal 3 3 2 3 3" xfId="10227"/>
    <cellStyle name="Normal 3 3 2 3 3 2" xfId="14298"/>
    <cellStyle name="Normal 3 3 2 3 3 2 2" xfId="22021"/>
    <cellStyle name="Normal 3 3 2 3 3 3" xfId="20202"/>
    <cellStyle name="Normal 3 3 2 3 4" xfId="14296"/>
    <cellStyle name="Normal 3 3 2 3 4 2" xfId="22019"/>
    <cellStyle name="Normal 3 3 2 3 5" xfId="17924"/>
    <cellStyle name="Normal 3 3 2 3 5 2" xfId="24729"/>
    <cellStyle name="Normal 3 3 2 3 6" xfId="19430"/>
    <cellStyle name="Normal 3 3 2 4" xfId="9378"/>
    <cellStyle name="Normal 3 3 2 4 2" xfId="11078"/>
    <cellStyle name="Normal 3 3 2 4 2 2" xfId="14300"/>
    <cellStyle name="Normal 3 3 2 4 2 2 2" xfId="22023"/>
    <cellStyle name="Normal 3 3 2 4 3" xfId="10563"/>
    <cellStyle name="Normal 3 3 2 4 3 2" xfId="14301"/>
    <cellStyle name="Normal 3 3 2 4 3 2 2" xfId="22024"/>
    <cellStyle name="Normal 3 3 2 4 3 3" xfId="20545"/>
    <cellStyle name="Normal 3 3 2 4 4" xfId="14299"/>
    <cellStyle name="Normal 3 3 2 4 4 2" xfId="22022"/>
    <cellStyle name="Normal 3 3 2 4 5" xfId="18370"/>
    <cellStyle name="Normal 3 3 2 4 5 2" xfId="25072"/>
    <cellStyle name="Normal 3 3 2 4 6" xfId="19750"/>
    <cellStyle name="Normal 3 3 2 5" xfId="9634"/>
    <cellStyle name="Normal 3 3 2 5 2" xfId="11073"/>
    <cellStyle name="Normal 3 3 2 5 2 2" xfId="14303"/>
    <cellStyle name="Normal 3 3 2 5 2 2 2" xfId="22026"/>
    <cellStyle name="Normal 3 3 2 5 3" xfId="14302"/>
    <cellStyle name="Normal 3 3 2 5 3 2" xfId="22025"/>
    <cellStyle name="Normal 3 3 2 5 4" xfId="19916"/>
    <cellStyle name="Normal 3 3 2 6" xfId="12925"/>
    <cellStyle name="Normal 3 3 2 7" xfId="14286"/>
    <cellStyle name="Normal 3 3 2 7 2" xfId="22009"/>
    <cellStyle name="Normal 3 3 2 8" xfId="16813"/>
    <cellStyle name="Normal 3 3 2 8 2" xfId="24352"/>
    <cellStyle name="Normal 3 3 2 9" xfId="17615"/>
    <cellStyle name="Normal 3 3 2 9 2" xfId="24522"/>
    <cellStyle name="Normal 3 3 3" xfId="1243"/>
    <cellStyle name="Normal 3 3 3 10" xfId="19066"/>
    <cellStyle name="Normal 3 3 3 10 2" xfId="25707"/>
    <cellStyle name="Normal 3 3 3 11" xfId="19284"/>
    <cellStyle name="Normal 3 3 3 12" xfId="6407"/>
    <cellStyle name="Normal 3 3 3 2" xfId="8509"/>
    <cellStyle name="Normal 3 3 3 2 2" xfId="11080"/>
    <cellStyle name="Normal 3 3 3 2 2 2" xfId="14306"/>
    <cellStyle name="Normal 3 3 3 2 2 2 2" xfId="22029"/>
    <cellStyle name="Normal 3 3 3 2 3" xfId="10229"/>
    <cellStyle name="Normal 3 3 3 2 3 2" xfId="14307"/>
    <cellStyle name="Normal 3 3 3 2 3 2 2" xfId="22030"/>
    <cellStyle name="Normal 3 3 3 2 3 3" xfId="20204"/>
    <cellStyle name="Normal 3 3 3 2 4" xfId="14305"/>
    <cellStyle name="Normal 3 3 3 2 4 2" xfId="22028"/>
    <cellStyle name="Normal 3 3 3 2 5" xfId="17926"/>
    <cellStyle name="Normal 3 3 3 2 5 2" xfId="24731"/>
    <cellStyle name="Normal 3 3 3 2 6" xfId="19432"/>
    <cellStyle name="Normal 3 3 3 3" xfId="9380"/>
    <cellStyle name="Normal 3 3 3 3 2" xfId="11081"/>
    <cellStyle name="Normal 3 3 3 3 2 2" xfId="14309"/>
    <cellStyle name="Normal 3 3 3 3 2 2 2" xfId="22032"/>
    <cellStyle name="Normal 3 3 3 3 3" xfId="10565"/>
    <cellStyle name="Normal 3 3 3 3 3 2" xfId="14310"/>
    <cellStyle name="Normal 3 3 3 3 3 2 2" xfId="22033"/>
    <cellStyle name="Normal 3 3 3 3 3 3" xfId="20547"/>
    <cellStyle name="Normal 3 3 3 3 4" xfId="14308"/>
    <cellStyle name="Normal 3 3 3 3 4 2" xfId="22031"/>
    <cellStyle name="Normal 3 3 3 3 5" xfId="18372"/>
    <cellStyle name="Normal 3 3 3 3 5 2" xfId="25074"/>
    <cellStyle name="Normal 3 3 3 3 6" xfId="19752"/>
    <cellStyle name="Normal 3 3 3 4" xfId="9636"/>
    <cellStyle name="Normal 3 3 3 4 2" xfId="11079"/>
    <cellStyle name="Normal 3 3 3 4 2 2" xfId="14312"/>
    <cellStyle name="Normal 3 3 3 4 2 2 2" xfId="22035"/>
    <cellStyle name="Normal 3 3 3 4 3" xfId="14311"/>
    <cellStyle name="Normal 3 3 3 4 3 2" xfId="22034"/>
    <cellStyle name="Normal 3 3 3 4 4" xfId="19918"/>
    <cellStyle name="Normal 3 3 3 5" xfId="14304"/>
    <cellStyle name="Normal 3 3 3 5 2" xfId="22027"/>
    <cellStyle name="Normal 3 3 3 6" xfId="16815"/>
    <cellStyle name="Normal 3 3 3 6 2" xfId="24354"/>
    <cellStyle name="Normal 3 3 3 7" xfId="17617"/>
    <cellStyle name="Normal 3 3 3 7 2" xfId="24524"/>
    <cellStyle name="Normal 3 3 3 8" xfId="18635"/>
    <cellStyle name="Normal 3 3 3 8 2" xfId="25303"/>
    <cellStyle name="Normal 3 3 3 9" xfId="18835"/>
    <cellStyle name="Normal 3 3 3 9 2" xfId="25494"/>
    <cellStyle name="Normal 3 3 4" xfId="2896"/>
    <cellStyle name="Normal 3 3 4 10" xfId="19281"/>
    <cellStyle name="Normal 3 3 4 11" xfId="8506"/>
    <cellStyle name="Normal 3 3 4 2" xfId="9377"/>
    <cellStyle name="Normal 3 3 4 2 2" xfId="11083"/>
    <cellStyle name="Normal 3 3 4 2 2 2" xfId="14315"/>
    <cellStyle name="Normal 3 3 4 2 2 2 2" xfId="22038"/>
    <cellStyle name="Normal 3 3 4 2 3" xfId="10562"/>
    <cellStyle name="Normal 3 3 4 2 3 2" xfId="14316"/>
    <cellStyle name="Normal 3 3 4 2 3 2 2" xfId="22039"/>
    <cellStyle name="Normal 3 3 4 2 3 3" xfId="20544"/>
    <cellStyle name="Normal 3 3 4 2 4" xfId="14314"/>
    <cellStyle name="Normal 3 3 4 2 4 2" xfId="22037"/>
    <cellStyle name="Normal 3 3 4 2 5" xfId="18369"/>
    <cellStyle name="Normal 3 3 4 2 5 2" xfId="25071"/>
    <cellStyle name="Normal 3 3 4 2 6" xfId="19749"/>
    <cellStyle name="Normal 3 3 4 3" xfId="11082"/>
    <cellStyle name="Normal 3 3 4 3 2" xfId="14317"/>
    <cellStyle name="Normal 3 3 4 3 2 2" xfId="22040"/>
    <cellStyle name="Normal 3 3 4 4" xfId="10226"/>
    <cellStyle name="Normal 3 3 4 4 2" xfId="14318"/>
    <cellStyle name="Normal 3 3 4 4 2 2" xfId="22041"/>
    <cellStyle name="Normal 3 3 4 4 3" xfId="20201"/>
    <cellStyle name="Normal 3 3 4 5" xfId="14313"/>
    <cellStyle name="Normal 3 3 4 5 2" xfId="22036"/>
    <cellStyle name="Normal 3 3 4 6" xfId="17923"/>
    <cellStyle name="Normal 3 3 4 6 2" xfId="24728"/>
    <cellStyle name="Normal 3 3 4 7" xfId="18632"/>
    <cellStyle name="Normal 3 3 4 7 2" xfId="25300"/>
    <cellStyle name="Normal 3 3 4 8" xfId="18832"/>
    <cellStyle name="Normal 3 3 4 8 2" xfId="25491"/>
    <cellStyle name="Normal 3 3 4 9" xfId="19063"/>
    <cellStyle name="Normal 3 3 4 9 2" xfId="25704"/>
    <cellStyle name="Normal 3 3 5" xfId="8862"/>
    <cellStyle name="Normal 3 3 5 2" xfId="11084"/>
    <cellStyle name="Normal 3 3 5 2 2" xfId="14319"/>
    <cellStyle name="Normal 3 3 5 2 2 2" xfId="22042"/>
    <cellStyle name="Normal 3 3 6" xfId="9633"/>
    <cellStyle name="Normal 3 3 6 2" xfId="14320"/>
    <cellStyle name="Normal 3 3 6 2 2" xfId="22043"/>
    <cellStyle name="Normal 3 3 6 3" xfId="17614"/>
    <cellStyle name="Normal 3 3 6 3 2" xfId="24521"/>
    <cellStyle name="Normal 3 3 6 4" xfId="19915"/>
    <cellStyle name="Normal 3 3 7" xfId="11072"/>
    <cellStyle name="Normal 3 3 7 2" xfId="14321"/>
    <cellStyle name="Normal 3 3 7 2 2" xfId="22044"/>
    <cellStyle name="Normal 3 3 8" xfId="12895"/>
    <cellStyle name="Normal 3 3 9" xfId="14285"/>
    <cellStyle name="Normal 3 3 9 2" xfId="22008"/>
    <cellStyle name="Normal 3 3_Sheet2" xfId="6408"/>
    <cellStyle name="Normal 3 4" xfId="540"/>
    <cellStyle name="Normal 3 4 2" xfId="2097"/>
    <cellStyle name="Normal 3 4 2 10" xfId="19068"/>
    <cellStyle name="Normal 3 4 2 10 2" xfId="25709"/>
    <cellStyle name="Normal 3 4 2 11" xfId="19286"/>
    <cellStyle name="Normal 3 4 2 12" xfId="6410"/>
    <cellStyle name="Normal 3 4 2 2" xfId="2898"/>
    <cellStyle name="Normal 3 4 2 2 2" xfId="11087"/>
    <cellStyle name="Normal 3 4 2 2 2 2" xfId="14325"/>
    <cellStyle name="Normal 3 4 2 2 2 2 2" xfId="22048"/>
    <cellStyle name="Normal 3 4 2 2 3" xfId="10231"/>
    <cellStyle name="Normal 3 4 2 2 3 2" xfId="14326"/>
    <cellStyle name="Normal 3 4 2 2 3 2 2" xfId="22049"/>
    <cellStyle name="Normal 3 4 2 2 3 3" xfId="20206"/>
    <cellStyle name="Normal 3 4 2 2 4" xfId="14324"/>
    <cellStyle name="Normal 3 4 2 2 4 2" xfId="22047"/>
    <cellStyle name="Normal 3 4 2 2 5" xfId="17928"/>
    <cellStyle name="Normal 3 4 2 2 5 2" xfId="24733"/>
    <cellStyle name="Normal 3 4 2 2 6" xfId="19433"/>
    <cellStyle name="Normal 3 4 2 2 7" xfId="8511"/>
    <cellStyle name="Normal 3 4 2 3" xfId="9382"/>
    <cellStyle name="Normal 3 4 2 3 2" xfId="11088"/>
    <cellStyle name="Normal 3 4 2 3 2 2" xfId="14328"/>
    <cellStyle name="Normal 3 4 2 3 2 2 2" xfId="22051"/>
    <cellStyle name="Normal 3 4 2 3 3" xfId="10567"/>
    <cellStyle name="Normal 3 4 2 3 3 2" xfId="14329"/>
    <cellStyle name="Normal 3 4 2 3 3 2 2" xfId="22052"/>
    <cellStyle name="Normal 3 4 2 3 3 3" xfId="20549"/>
    <cellStyle name="Normal 3 4 2 3 4" xfId="14327"/>
    <cellStyle name="Normal 3 4 2 3 4 2" xfId="22050"/>
    <cellStyle name="Normal 3 4 2 3 5" xfId="18374"/>
    <cellStyle name="Normal 3 4 2 3 5 2" xfId="25076"/>
    <cellStyle name="Normal 3 4 2 3 6" xfId="19754"/>
    <cellStyle name="Normal 3 4 2 4" xfId="9638"/>
    <cellStyle name="Normal 3 4 2 4 2" xfId="11086"/>
    <cellStyle name="Normal 3 4 2 4 2 2" xfId="14331"/>
    <cellStyle name="Normal 3 4 2 4 2 2 2" xfId="22054"/>
    <cellStyle name="Normal 3 4 2 4 3" xfId="14330"/>
    <cellStyle name="Normal 3 4 2 4 3 2" xfId="22053"/>
    <cellStyle name="Normal 3 4 2 4 4" xfId="19920"/>
    <cellStyle name="Normal 3 4 2 5" xfId="14323"/>
    <cellStyle name="Normal 3 4 2 5 2" xfId="22046"/>
    <cellStyle name="Normal 3 4 2 6" xfId="16817"/>
    <cellStyle name="Normal 3 4 2 6 2" xfId="24356"/>
    <cellStyle name="Normal 3 4 2 7" xfId="17619"/>
    <cellStyle name="Normal 3 4 2 7 2" xfId="24526"/>
    <cellStyle name="Normal 3 4 2 8" xfId="18637"/>
    <cellStyle name="Normal 3 4 2 8 2" xfId="25305"/>
    <cellStyle name="Normal 3 4 2 9" xfId="18837"/>
    <cellStyle name="Normal 3 4 2 9 2" xfId="25496"/>
    <cellStyle name="Normal 3 4 3" xfId="2897"/>
    <cellStyle name="Normal 3 4 3 10" xfId="19285"/>
    <cellStyle name="Normal 3 4 3 11" xfId="8510"/>
    <cellStyle name="Normal 3 4 3 2" xfId="9381"/>
    <cellStyle name="Normal 3 4 3 2 2" xfId="11090"/>
    <cellStyle name="Normal 3 4 3 2 2 2" xfId="14334"/>
    <cellStyle name="Normal 3 4 3 2 2 2 2" xfId="22057"/>
    <cellStyle name="Normal 3 4 3 2 3" xfId="10566"/>
    <cellStyle name="Normal 3 4 3 2 3 2" xfId="14335"/>
    <cellStyle name="Normal 3 4 3 2 3 2 2" xfId="22058"/>
    <cellStyle name="Normal 3 4 3 2 3 3" xfId="20548"/>
    <cellStyle name="Normal 3 4 3 2 4" xfId="14333"/>
    <cellStyle name="Normal 3 4 3 2 4 2" xfId="22056"/>
    <cellStyle name="Normal 3 4 3 2 5" xfId="18373"/>
    <cellStyle name="Normal 3 4 3 2 5 2" xfId="25075"/>
    <cellStyle name="Normal 3 4 3 2 6" xfId="19753"/>
    <cellStyle name="Normal 3 4 3 3" xfId="11089"/>
    <cellStyle name="Normal 3 4 3 3 2" xfId="14336"/>
    <cellStyle name="Normal 3 4 3 3 2 2" xfId="22059"/>
    <cellStyle name="Normal 3 4 3 4" xfId="10230"/>
    <cellStyle name="Normal 3 4 3 4 2" xfId="14337"/>
    <cellStyle name="Normal 3 4 3 4 2 2" xfId="22060"/>
    <cellStyle name="Normal 3 4 3 4 3" xfId="20205"/>
    <cellStyle name="Normal 3 4 3 5" xfId="14332"/>
    <cellStyle name="Normal 3 4 3 5 2" xfId="22055"/>
    <cellStyle name="Normal 3 4 3 6" xfId="17927"/>
    <cellStyle name="Normal 3 4 3 6 2" xfId="24732"/>
    <cellStyle name="Normal 3 4 3 7" xfId="18636"/>
    <cellStyle name="Normal 3 4 3 7 2" xfId="25304"/>
    <cellStyle name="Normal 3 4 3 8" xfId="18836"/>
    <cellStyle name="Normal 3 4 3 8 2" xfId="25495"/>
    <cellStyle name="Normal 3 4 3 9" xfId="19067"/>
    <cellStyle name="Normal 3 4 3 9 2" xfId="25708"/>
    <cellStyle name="Normal 3 4 4" xfId="8863"/>
    <cellStyle name="Normal 3 4 4 2" xfId="11091"/>
    <cellStyle name="Normal 3 4 4 2 2" xfId="14338"/>
    <cellStyle name="Normal 3 4 4 2 2 2" xfId="22061"/>
    <cellStyle name="Normal 3 4 5" xfId="9637"/>
    <cellStyle name="Normal 3 4 5 2" xfId="14339"/>
    <cellStyle name="Normal 3 4 5 2 2" xfId="22062"/>
    <cellStyle name="Normal 3 4 5 3" xfId="17618"/>
    <cellStyle name="Normal 3 4 5 3 2" xfId="24525"/>
    <cellStyle name="Normal 3 4 5 4" xfId="19919"/>
    <cellStyle name="Normal 3 4 6" xfId="11085"/>
    <cellStyle name="Normal 3 4 6 2" xfId="14340"/>
    <cellStyle name="Normal 3 4 6 2 2" xfId="22063"/>
    <cellStyle name="Normal 3 4 7" xfId="14322"/>
    <cellStyle name="Normal 3 4 7 2" xfId="22045"/>
    <cellStyle name="Normal 3 4 8" xfId="16816"/>
    <cellStyle name="Normal 3 4 8 2" xfId="24355"/>
    <cellStyle name="Normal 3 4 9" xfId="6409"/>
    <cellStyle name="Normal 3 5" xfId="2722"/>
    <cellStyle name="Normal 3 5 2" xfId="2899"/>
    <cellStyle name="Normal 3 5 2 2" xfId="14341"/>
    <cellStyle name="Normal 3 5 2 2 2" xfId="22064"/>
    <cellStyle name="Normal 3 5 2 3" xfId="11092"/>
    <cellStyle name="Normal 3 5 3" xfId="3121"/>
    <cellStyle name="Normal 3 5 4" xfId="4907"/>
    <cellStyle name="Normal 3 5 5" xfId="6411"/>
    <cellStyle name="Normal 3 6" xfId="2937"/>
    <cellStyle name="Normal 3 6 2" xfId="11093"/>
    <cellStyle name="Normal 3 6 2 2" xfId="14342"/>
    <cellStyle name="Normal 3 6 2 2 2" xfId="22065"/>
    <cellStyle name="Normal 3 7" xfId="2936"/>
    <cellStyle name="Normal 3 7 2" xfId="3861"/>
    <cellStyle name="Normal 3 7 2 2" xfId="11095"/>
    <cellStyle name="Normal 3 7 2 2 2" xfId="14343"/>
    <cellStyle name="Normal 3 7 2 2 2 2" xfId="22066"/>
    <cellStyle name="Normal 3 7 2 3" xfId="17809"/>
    <cellStyle name="Normal 3 7 2 4" xfId="7893"/>
    <cellStyle name="Normal 3 7 3" xfId="8864"/>
    <cellStyle name="Normal 3 7 3 2" xfId="11096"/>
    <cellStyle name="Normal 3 7 3 2 2" xfId="14344"/>
    <cellStyle name="Normal 3 7 3 2 2 2" xfId="22067"/>
    <cellStyle name="Normal 3 7 4" xfId="9942"/>
    <cellStyle name="Normal 3 7 4 2" xfId="17620"/>
    <cellStyle name="Normal 3 7 5" xfId="11094"/>
    <cellStyle name="Normal 3 7 5 2" xfId="14345"/>
    <cellStyle name="Normal 3 7 5 2 2" xfId="22068"/>
    <cellStyle name="Normal 3 7 6" xfId="16818"/>
    <cellStyle name="Normal 3 7 7" xfId="6412"/>
    <cellStyle name="Normal 3 8" xfId="2895"/>
    <cellStyle name="Normal 3 8 2" xfId="7894"/>
    <cellStyle name="Normal 3 8 2 2" xfId="11098"/>
    <cellStyle name="Normal 3 8 2 2 2" xfId="14346"/>
    <cellStyle name="Normal 3 8 2 2 2 2" xfId="22069"/>
    <cellStyle name="Normal 3 8 2 3" xfId="17810"/>
    <cellStyle name="Normal 3 8 3" xfId="8865"/>
    <cellStyle name="Normal 3 8 3 2" xfId="11099"/>
    <cellStyle name="Normal 3 8 3 2 2" xfId="14347"/>
    <cellStyle name="Normal 3 8 3 2 2 2" xfId="22070"/>
    <cellStyle name="Normal 3 8 4" xfId="9943"/>
    <cellStyle name="Normal 3 8 4 2" xfId="17621"/>
    <cellStyle name="Normal 3 8 5" xfId="11097"/>
    <cellStyle name="Normal 3 8 5 2" xfId="14348"/>
    <cellStyle name="Normal 3 8 5 2 2" xfId="22071"/>
    <cellStyle name="Normal 3 8 6" xfId="16819"/>
    <cellStyle name="Normal 3 8 7" xfId="6413"/>
    <cellStyle name="Normal 3 9" xfId="6414"/>
    <cellStyle name="Normal 3 9 2" xfId="7895"/>
    <cellStyle name="Normal 3 9 2 2" xfId="11101"/>
    <cellStyle name="Normal 3 9 2 2 2" xfId="14349"/>
    <cellStyle name="Normal 3 9 2 2 2 2" xfId="22072"/>
    <cellStyle name="Normal 3 9 3" xfId="8866"/>
    <cellStyle name="Normal 3 9 3 2" xfId="11102"/>
    <cellStyle name="Normal 3 9 3 2 2" xfId="14350"/>
    <cellStyle name="Normal 3 9 3 2 2 2" xfId="22073"/>
    <cellStyle name="Normal 3 9 4" xfId="9944"/>
    <cellStyle name="Normal 3 9 5" xfId="11100"/>
    <cellStyle name="Normal 3 9 5 2" xfId="14351"/>
    <cellStyle name="Normal 3 9 5 2 2" xfId="22074"/>
    <cellStyle name="Normal 3_Schedule May 2011" xfId="6415"/>
    <cellStyle name="Normal 30" xfId="541"/>
    <cellStyle name="Normal 30 10" xfId="7896"/>
    <cellStyle name="Normal 30 10 2" xfId="11104"/>
    <cellStyle name="Normal 30 10 2 2" xfId="14352"/>
    <cellStyle name="Normal 30 10 2 2 2" xfId="22075"/>
    <cellStyle name="Normal 30 11" xfId="7897"/>
    <cellStyle name="Normal 30 11 2" xfId="11105"/>
    <cellStyle name="Normal 30 11 2 2" xfId="14353"/>
    <cellStyle name="Normal 30 11 2 2 2" xfId="22076"/>
    <cellStyle name="Normal 30 12" xfId="7898"/>
    <cellStyle name="Normal 30 12 2" xfId="11106"/>
    <cellStyle name="Normal 30 12 2 2" xfId="14354"/>
    <cellStyle name="Normal 30 12 2 2 2" xfId="22077"/>
    <cellStyle name="Normal 30 13" xfId="7899"/>
    <cellStyle name="Normal 30 13 2" xfId="11107"/>
    <cellStyle name="Normal 30 13 2 2" xfId="14355"/>
    <cellStyle name="Normal 30 13 2 2 2" xfId="22078"/>
    <cellStyle name="Normal 30 14" xfId="7900"/>
    <cellStyle name="Normal 30 14 2" xfId="11108"/>
    <cellStyle name="Normal 30 14 2 2" xfId="14356"/>
    <cellStyle name="Normal 30 14 2 2 2" xfId="22079"/>
    <cellStyle name="Normal 30 15" xfId="7901"/>
    <cellStyle name="Normal 30 15 2" xfId="11109"/>
    <cellStyle name="Normal 30 15 2 2" xfId="14357"/>
    <cellStyle name="Normal 30 15 2 2 2" xfId="22080"/>
    <cellStyle name="Normal 30 16" xfId="7902"/>
    <cellStyle name="Normal 30 16 2" xfId="11110"/>
    <cellStyle name="Normal 30 16 2 2" xfId="14358"/>
    <cellStyle name="Normal 30 16 2 2 2" xfId="22081"/>
    <cellStyle name="Normal 30 17" xfId="9143"/>
    <cellStyle name="Normal 30 17 2" xfId="11111"/>
    <cellStyle name="Normal 30 17 2 2" xfId="14360"/>
    <cellStyle name="Normal 30 17 2 2 2" xfId="22083"/>
    <cellStyle name="Normal 30 17 3" xfId="10350"/>
    <cellStyle name="Normal 30 17 3 2" xfId="14361"/>
    <cellStyle name="Normal 30 17 3 2 2" xfId="22084"/>
    <cellStyle name="Normal 30 17 3 3" xfId="20331"/>
    <cellStyle name="Normal 30 17 4" xfId="14359"/>
    <cellStyle name="Normal 30 17 4 2" xfId="22082"/>
    <cellStyle name="Normal 30 17 5" xfId="18156"/>
    <cellStyle name="Normal 30 17 5 2" xfId="24858"/>
    <cellStyle name="Normal 30 17 6" xfId="19536"/>
    <cellStyle name="Normal 30 18" xfId="9945"/>
    <cellStyle name="Normal 30 19" xfId="11103"/>
    <cellStyle name="Normal 30 19 2" xfId="14362"/>
    <cellStyle name="Normal 30 19 2 2" xfId="22085"/>
    <cellStyle name="Normal 30 2" xfId="542"/>
    <cellStyle name="Normal 30 2 2" xfId="7903"/>
    <cellStyle name="Normal 30 2 2 10" xfId="19287"/>
    <cellStyle name="Normal 30 2 2 2" xfId="9383"/>
    <cellStyle name="Normal 30 2 2 2 2" xfId="11114"/>
    <cellStyle name="Normal 30 2 2 2 2 2" xfId="14366"/>
    <cellStyle name="Normal 30 2 2 2 2 2 2" xfId="22089"/>
    <cellStyle name="Normal 30 2 2 2 3" xfId="10568"/>
    <cellStyle name="Normal 30 2 2 2 3 2" xfId="14367"/>
    <cellStyle name="Normal 30 2 2 2 3 2 2" xfId="22090"/>
    <cellStyle name="Normal 30 2 2 2 3 3" xfId="20550"/>
    <cellStyle name="Normal 30 2 2 2 4" xfId="14365"/>
    <cellStyle name="Normal 30 2 2 2 4 2" xfId="22088"/>
    <cellStyle name="Normal 30 2 2 2 5" xfId="18375"/>
    <cellStyle name="Normal 30 2 2 2 5 2" xfId="25077"/>
    <cellStyle name="Normal 30 2 2 2 6" xfId="19755"/>
    <cellStyle name="Normal 30 2 2 3" xfId="11113"/>
    <cellStyle name="Normal 30 2 2 3 2" xfId="14368"/>
    <cellStyle name="Normal 30 2 2 3 2 2" xfId="22091"/>
    <cellStyle name="Normal 30 2 2 4" xfId="10128"/>
    <cellStyle name="Normal 30 2 2 4 2" xfId="14369"/>
    <cellStyle name="Normal 30 2 2 4 2 2" xfId="22092"/>
    <cellStyle name="Normal 30 2 2 4 3" xfId="20102"/>
    <cellStyle name="Normal 30 2 2 5" xfId="14364"/>
    <cellStyle name="Normal 30 2 2 5 2" xfId="22087"/>
    <cellStyle name="Normal 30 2 2 6" xfId="17811"/>
    <cellStyle name="Normal 30 2 2 6 2" xfId="24628"/>
    <cellStyle name="Normal 30 2 2 7" xfId="18638"/>
    <cellStyle name="Normal 30 2 2 7 2" xfId="25306"/>
    <cellStyle name="Normal 30 2 2 8" xfId="18838"/>
    <cellStyle name="Normal 30 2 2 8 2" xfId="25497"/>
    <cellStyle name="Normal 30 2 2 9" xfId="19069"/>
    <cellStyle name="Normal 30 2 2 9 2" xfId="25710"/>
    <cellStyle name="Normal 30 2 3" xfId="8867"/>
    <cellStyle name="Normal 30 2 3 2" xfId="11115"/>
    <cellStyle name="Normal 30 2 3 2 2" xfId="14370"/>
    <cellStyle name="Normal 30 2 3 2 2 2" xfId="22093"/>
    <cellStyle name="Normal 30 2 4" xfId="9946"/>
    <cellStyle name="Normal 30 2 4 2" xfId="14371"/>
    <cellStyle name="Normal 30 2 4 2 2" xfId="22094"/>
    <cellStyle name="Normal 30 2 4 3" xfId="17622"/>
    <cellStyle name="Normal 30 2 4 3 2" xfId="24527"/>
    <cellStyle name="Normal 30 2 4 4" xfId="20040"/>
    <cellStyle name="Normal 30 2 5" xfId="11112"/>
    <cellStyle name="Normal 30 2 5 2" xfId="14372"/>
    <cellStyle name="Normal 30 2 5 2 2" xfId="22095"/>
    <cellStyle name="Normal 30 2 6" xfId="14363"/>
    <cellStyle name="Normal 30 2 6 2" xfId="22086"/>
    <cellStyle name="Normal 30 2 7" xfId="6417"/>
    <cellStyle name="Normal 30 20" xfId="18512"/>
    <cellStyle name="Normal 30 20 2" xfId="25179"/>
    <cellStyle name="Normal 30 21" xfId="18710"/>
    <cellStyle name="Normal 30 21 2" xfId="25369"/>
    <cellStyle name="Normal 30 22" xfId="18904"/>
    <cellStyle name="Normal 30 22 2" xfId="25560"/>
    <cellStyle name="Normal 30 23" xfId="19155"/>
    <cellStyle name="Normal 30 24" xfId="6416"/>
    <cellStyle name="Normal 30 3" xfId="2098"/>
    <cellStyle name="Normal 30 3 2" xfId="3123"/>
    <cellStyle name="Normal 30 3 2 2" xfId="14373"/>
    <cellStyle name="Normal 30 3 2 2 2" xfId="22096"/>
    <cellStyle name="Normal 30 3 2 3" xfId="11116"/>
    <cellStyle name="Normal 30 3 3" xfId="4909"/>
    <cellStyle name="Normal 30 3 4" xfId="7904"/>
    <cellStyle name="Normal 30 4" xfId="2605"/>
    <cellStyle name="Normal 30 4 2" xfId="3124"/>
    <cellStyle name="Normal 30 4 2 2" xfId="14374"/>
    <cellStyle name="Normal 30 4 2 2 2" xfId="22097"/>
    <cellStyle name="Normal 30 4 2 3" xfId="11117"/>
    <cellStyle name="Normal 30 4 3" xfId="4910"/>
    <cellStyle name="Normal 30 4 4" xfId="7905"/>
    <cellStyle name="Normal 30 5" xfId="3122"/>
    <cellStyle name="Normal 30 5 2" xfId="11118"/>
    <cellStyle name="Normal 30 5 2 2" xfId="14375"/>
    <cellStyle name="Normal 30 5 2 2 2" xfId="22098"/>
    <cellStyle name="Normal 30 5 3" xfId="7906"/>
    <cellStyle name="Normal 30 6" xfId="4908"/>
    <cellStyle name="Normal 30 6 2" xfId="11119"/>
    <cellStyle name="Normal 30 6 2 2" xfId="14376"/>
    <cellStyle name="Normal 30 6 2 2 2" xfId="22099"/>
    <cellStyle name="Normal 30 6 3" xfId="7907"/>
    <cellStyle name="Normal 30 7" xfId="7908"/>
    <cellStyle name="Normal 30 7 2" xfId="11120"/>
    <cellStyle name="Normal 30 7 2 2" xfId="14377"/>
    <cellStyle name="Normal 30 7 2 2 2" xfId="22100"/>
    <cellStyle name="Normal 30 8" xfId="7909"/>
    <cellStyle name="Normal 30 8 2" xfId="11121"/>
    <cellStyle name="Normal 30 8 2 2" xfId="14378"/>
    <cellStyle name="Normal 30 8 2 2 2" xfId="22101"/>
    <cellStyle name="Normal 30 9" xfId="7910"/>
    <cellStyle name="Normal 30 9 2" xfId="11122"/>
    <cellStyle name="Normal 30 9 2 2" xfId="14379"/>
    <cellStyle name="Normal 30 9 2 2 2" xfId="22102"/>
    <cellStyle name="Normal 31" xfId="543"/>
    <cellStyle name="Normal 31 10" xfId="7911"/>
    <cellStyle name="Normal 31 10 2" xfId="11124"/>
    <cellStyle name="Normal 31 10 2 2" xfId="14381"/>
    <cellStyle name="Normal 31 10 2 2 2" xfId="22104"/>
    <cellStyle name="Normal 31 11" xfId="7912"/>
    <cellStyle name="Normal 31 11 2" xfId="11125"/>
    <cellStyle name="Normal 31 11 2 2" xfId="14382"/>
    <cellStyle name="Normal 31 11 2 2 2" xfId="22105"/>
    <cellStyle name="Normal 31 12" xfId="7913"/>
    <cellStyle name="Normal 31 12 2" xfId="11126"/>
    <cellStyle name="Normal 31 12 2 2" xfId="14383"/>
    <cellStyle name="Normal 31 12 2 2 2" xfId="22106"/>
    <cellStyle name="Normal 31 13" xfId="7914"/>
    <cellStyle name="Normal 31 13 2" xfId="11127"/>
    <cellStyle name="Normal 31 13 2 2" xfId="14384"/>
    <cellStyle name="Normal 31 13 2 2 2" xfId="22107"/>
    <cellStyle name="Normal 31 14" xfId="7915"/>
    <cellStyle name="Normal 31 14 2" xfId="11128"/>
    <cellStyle name="Normal 31 14 2 2" xfId="14385"/>
    <cellStyle name="Normal 31 14 2 2 2" xfId="22108"/>
    <cellStyle name="Normal 31 15" xfId="7916"/>
    <cellStyle name="Normal 31 15 2" xfId="11129"/>
    <cellStyle name="Normal 31 15 2 2" xfId="14386"/>
    <cellStyle name="Normal 31 15 2 2 2" xfId="22109"/>
    <cellStyle name="Normal 31 16" xfId="9144"/>
    <cellStyle name="Normal 31 16 2" xfId="11130"/>
    <cellStyle name="Normal 31 16 2 2" xfId="14388"/>
    <cellStyle name="Normal 31 16 2 2 2" xfId="22111"/>
    <cellStyle name="Normal 31 16 3" xfId="10351"/>
    <cellStyle name="Normal 31 16 3 2" xfId="14389"/>
    <cellStyle name="Normal 31 16 3 2 2" xfId="22112"/>
    <cellStyle name="Normal 31 16 3 3" xfId="20332"/>
    <cellStyle name="Normal 31 16 4" xfId="14387"/>
    <cellStyle name="Normal 31 16 4 2" xfId="22110"/>
    <cellStyle name="Normal 31 16 5" xfId="18157"/>
    <cellStyle name="Normal 31 16 5 2" xfId="24859"/>
    <cellStyle name="Normal 31 16 6" xfId="19537"/>
    <cellStyle name="Normal 31 17" xfId="9639"/>
    <cellStyle name="Normal 31 17 2" xfId="14390"/>
    <cellStyle name="Normal 31 17 2 2" xfId="22113"/>
    <cellStyle name="Normal 31 17 3" xfId="17623"/>
    <cellStyle name="Normal 31 17 3 2" xfId="24528"/>
    <cellStyle name="Normal 31 17 4" xfId="19921"/>
    <cellStyle name="Normal 31 18" xfId="11123"/>
    <cellStyle name="Normal 31 18 2" xfId="14391"/>
    <cellStyle name="Normal 31 18 2 2" xfId="22114"/>
    <cellStyle name="Normal 31 19" xfId="14380"/>
    <cellStyle name="Normal 31 19 2" xfId="22103"/>
    <cellStyle name="Normal 31 2" xfId="544"/>
    <cellStyle name="Normal 31 2 2" xfId="6419"/>
    <cellStyle name="Normal 31 2 2 10" xfId="19071"/>
    <cellStyle name="Normal 31 2 2 10 2" xfId="25712"/>
    <cellStyle name="Normal 31 2 2 11" xfId="19289"/>
    <cellStyle name="Normal 31 2 2 2" xfId="8513"/>
    <cellStyle name="Normal 31 2 2 2 2" xfId="11133"/>
    <cellStyle name="Normal 31 2 2 2 2 2" xfId="14395"/>
    <cellStyle name="Normal 31 2 2 2 2 2 2" xfId="22118"/>
    <cellStyle name="Normal 31 2 2 2 3" xfId="10233"/>
    <cellStyle name="Normal 31 2 2 2 3 2" xfId="14396"/>
    <cellStyle name="Normal 31 2 2 2 3 2 2" xfId="22119"/>
    <cellStyle name="Normal 31 2 2 2 3 3" xfId="20209"/>
    <cellStyle name="Normal 31 2 2 2 4" xfId="14394"/>
    <cellStyle name="Normal 31 2 2 2 4 2" xfId="22117"/>
    <cellStyle name="Normal 31 2 2 2 5" xfId="17931"/>
    <cellStyle name="Normal 31 2 2 2 5 2" xfId="24736"/>
    <cellStyle name="Normal 31 2 2 2 6" xfId="19435"/>
    <cellStyle name="Normal 31 2 2 3" xfId="9385"/>
    <cellStyle name="Normal 31 2 2 3 2" xfId="11134"/>
    <cellStyle name="Normal 31 2 2 3 2 2" xfId="14398"/>
    <cellStyle name="Normal 31 2 2 3 2 2 2" xfId="22121"/>
    <cellStyle name="Normal 31 2 2 3 3" xfId="10570"/>
    <cellStyle name="Normal 31 2 2 3 3 2" xfId="14399"/>
    <cellStyle name="Normal 31 2 2 3 3 2 2" xfId="22122"/>
    <cellStyle name="Normal 31 2 2 3 3 3" xfId="20552"/>
    <cellStyle name="Normal 31 2 2 3 4" xfId="14397"/>
    <cellStyle name="Normal 31 2 2 3 4 2" xfId="22120"/>
    <cellStyle name="Normal 31 2 2 3 5" xfId="18377"/>
    <cellStyle name="Normal 31 2 2 3 5 2" xfId="25079"/>
    <cellStyle name="Normal 31 2 2 3 6" xfId="19757"/>
    <cellStyle name="Normal 31 2 2 4" xfId="9641"/>
    <cellStyle name="Normal 31 2 2 4 2" xfId="11132"/>
    <cellStyle name="Normal 31 2 2 4 2 2" xfId="14401"/>
    <cellStyle name="Normal 31 2 2 4 2 2 2" xfId="22124"/>
    <cellStyle name="Normal 31 2 2 4 3" xfId="14400"/>
    <cellStyle name="Normal 31 2 2 4 3 2" xfId="22123"/>
    <cellStyle name="Normal 31 2 2 4 4" xfId="19923"/>
    <cellStyle name="Normal 31 2 2 5" xfId="14393"/>
    <cellStyle name="Normal 31 2 2 5 2" xfId="22116"/>
    <cellStyle name="Normal 31 2 2 6" xfId="16822"/>
    <cellStyle name="Normal 31 2 2 6 2" xfId="24359"/>
    <cellStyle name="Normal 31 2 2 7" xfId="17625"/>
    <cellStyle name="Normal 31 2 2 7 2" xfId="24530"/>
    <cellStyle name="Normal 31 2 2 8" xfId="18640"/>
    <cellStyle name="Normal 31 2 2 8 2" xfId="25308"/>
    <cellStyle name="Normal 31 2 2 9" xfId="18840"/>
    <cellStyle name="Normal 31 2 2 9 2" xfId="25499"/>
    <cellStyle name="Normal 31 2 3" xfId="8512"/>
    <cellStyle name="Normal 31 2 3 10" xfId="19288"/>
    <cellStyle name="Normal 31 2 3 2" xfId="9384"/>
    <cellStyle name="Normal 31 2 3 2 2" xfId="11136"/>
    <cellStyle name="Normal 31 2 3 2 2 2" xfId="14404"/>
    <cellStyle name="Normal 31 2 3 2 2 2 2" xfId="22127"/>
    <cellStyle name="Normal 31 2 3 2 3" xfId="10569"/>
    <cellStyle name="Normal 31 2 3 2 3 2" xfId="14405"/>
    <cellStyle name="Normal 31 2 3 2 3 2 2" xfId="22128"/>
    <cellStyle name="Normal 31 2 3 2 3 3" xfId="20551"/>
    <cellStyle name="Normal 31 2 3 2 4" xfId="14403"/>
    <cellStyle name="Normal 31 2 3 2 4 2" xfId="22126"/>
    <cellStyle name="Normal 31 2 3 2 5" xfId="18376"/>
    <cellStyle name="Normal 31 2 3 2 5 2" xfId="25078"/>
    <cellStyle name="Normal 31 2 3 2 6" xfId="19756"/>
    <cellStyle name="Normal 31 2 3 3" xfId="11135"/>
    <cellStyle name="Normal 31 2 3 3 2" xfId="14406"/>
    <cellStyle name="Normal 31 2 3 3 2 2" xfId="22129"/>
    <cellStyle name="Normal 31 2 3 4" xfId="10232"/>
    <cellStyle name="Normal 31 2 3 4 2" xfId="14407"/>
    <cellStyle name="Normal 31 2 3 4 2 2" xfId="22130"/>
    <cellStyle name="Normal 31 2 3 4 3" xfId="20208"/>
    <cellStyle name="Normal 31 2 3 5" xfId="14402"/>
    <cellStyle name="Normal 31 2 3 5 2" xfId="22125"/>
    <cellStyle name="Normal 31 2 3 6" xfId="17930"/>
    <cellStyle name="Normal 31 2 3 6 2" xfId="24735"/>
    <cellStyle name="Normal 31 2 3 7" xfId="18639"/>
    <cellStyle name="Normal 31 2 3 7 2" xfId="25307"/>
    <cellStyle name="Normal 31 2 3 8" xfId="18839"/>
    <cellStyle name="Normal 31 2 3 8 2" xfId="25498"/>
    <cellStyle name="Normal 31 2 3 9" xfId="19070"/>
    <cellStyle name="Normal 31 2 3 9 2" xfId="25711"/>
    <cellStyle name="Normal 31 2 4" xfId="8868"/>
    <cellStyle name="Normal 31 2 4 2" xfId="11137"/>
    <cellStyle name="Normal 31 2 4 2 2" xfId="14408"/>
    <cellStyle name="Normal 31 2 4 2 2 2" xfId="22131"/>
    <cellStyle name="Normal 31 2 5" xfId="9640"/>
    <cellStyle name="Normal 31 2 5 2" xfId="14409"/>
    <cellStyle name="Normal 31 2 5 2 2" xfId="22132"/>
    <cellStyle name="Normal 31 2 5 3" xfId="17624"/>
    <cellStyle name="Normal 31 2 5 3 2" xfId="24529"/>
    <cellStyle name="Normal 31 2 5 4" xfId="19922"/>
    <cellStyle name="Normal 31 2 6" xfId="11131"/>
    <cellStyle name="Normal 31 2 6 2" xfId="14410"/>
    <cellStyle name="Normal 31 2 6 2 2" xfId="22133"/>
    <cellStyle name="Normal 31 2 7" xfId="14392"/>
    <cellStyle name="Normal 31 2 7 2" xfId="22115"/>
    <cellStyle name="Normal 31 2 8" xfId="16821"/>
    <cellStyle name="Normal 31 2 8 2" xfId="24358"/>
    <cellStyle name="Normal 31 2 9" xfId="6418"/>
    <cellStyle name="Normal 31 20" xfId="16820"/>
    <cellStyle name="Normal 31 20 2" xfId="24357"/>
    <cellStyle name="Normal 31 21" xfId="18513"/>
    <cellStyle name="Normal 31 21 2" xfId="25180"/>
    <cellStyle name="Normal 31 22" xfId="18711"/>
    <cellStyle name="Normal 31 22 2" xfId="25370"/>
    <cellStyle name="Normal 31 23" xfId="18905"/>
    <cellStyle name="Normal 31 23 2" xfId="25561"/>
    <cellStyle name="Normal 31 24" xfId="19156"/>
    <cellStyle name="Normal 31 3" xfId="2099"/>
    <cellStyle name="Normal 31 3 2" xfId="3126"/>
    <cellStyle name="Normal 31 3 2 10" xfId="19290"/>
    <cellStyle name="Normal 31 3 2 11" xfId="8514"/>
    <cellStyle name="Normal 31 3 2 2" xfId="9386"/>
    <cellStyle name="Normal 31 3 2 2 2" xfId="11140"/>
    <cellStyle name="Normal 31 3 2 2 2 2" xfId="14414"/>
    <cellStyle name="Normal 31 3 2 2 2 2 2" xfId="22137"/>
    <cellStyle name="Normal 31 3 2 2 3" xfId="10571"/>
    <cellStyle name="Normal 31 3 2 2 3 2" xfId="14415"/>
    <cellStyle name="Normal 31 3 2 2 3 2 2" xfId="22138"/>
    <cellStyle name="Normal 31 3 2 2 3 3" xfId="20553"/>
    <cellStyle name="Normal 31 3 2 2 4" xfId="14413"/>
    <cellStyle name="Normal 31 3 2 2 4 2" xfId="22136"/>
    <cellStyle name="Normal 31 3 2 2 5" xfId="18378"/>
    <cellStyle name="Normal 31 3 2 2 5 2" xfId="25080"/>
    <cellStyle name="Normal 31 3 2 2 6" xfId="19758"/>
    <cellStyle name="Normal 31 3 2 3" xfId="11139"/>
    <cellStyle name="Normal 31 3 2 3 2" xfId="14416"/>
    <cellStyle name="Normal 31 3 2 3 2 2" xfId="22139"/>
    <cellStyle name="Normal 31 3 2 4" xfId="10234"/>
    <cellStyle name="Normal 31 3 2 4 2" xfId="14417"/>
    <cellStyle name="Normal 31 3 2 4 2 2" xfId="22140"/>
    <cellStyle name="Normal 31 3 2 4 3" xfId="20210"/>
    <cellStyle name="Normal 31 3 2 5" xfId="14412"/>
    <cellStyle name="Normal 31 3 2 5 2" xfId="22135"/>
    <cellStyle name="Normal 31 3 2 6" xfId="17932"/>
    <cellStyle name="Normal 31 3 2 6 2" xfId="24737"/>
    <cellStyle name="Normal 31 3 2 7" xfId="18641"/>
    <cellStyle name="Normal 31 3 2 7 2" xfId="25309"/>
    <cellStyle name="Normal 31 3 2 8" xfId="18841"/>
    <cellStyle name="Normal 31 3 2 8 2" xfId="25500"/>
    <cellStyle name="Normal 31 3 2 9" xfId="19072"/>
    <cellStyle name="Normal 31 3 2 9 2" xfId="25713"/>
    <cellStyle name="Normal 31 3 3" xfId="4913"/>
    <cellStyle name="Normal 31 3 3 2" xfId="11141"/>
    <cellStyle name="Normal 31 3 3 2 2" xfId="14418"/>
    <cellStyle name="Normal 31 3 3 2 2 2" xfId="22141"/>
    <cellStyle name="Normal 31 3 3 3" xfId="8869"/>
    <cellStyle name="Normal 31 3 4" xfId="9642"/>
    <cellStyle name="Normal 31 3 4 2" xfId="14419"/>
    <cellStyle name="Normal 31 3 4 2 2" xfId="22142"/>
    <cellStyle name="Normal 31 3 4 3" xfId="17626"/>
    <cellStyle name="Normal 31 3 4 3 2" xfId="24531"/>
    <cellStyle name="Normal 31 3 4 4" xfId="19924"/>
    <cellStyle name="Normal 31 3 5" xfId="11138"/>
    <cellStyle name="Normal 31 3 5 2" xfId="14420"/>
    <cellStyle name="Normal 31 3 5 2 2" xfId="22143"/>
    <cellStyle name="Normal 31 3 6" xfId="14411"/>
    <cellStyle name="Normal 31 3 6 2" xfId="22134"/>
    <cellStyle name="Normal 31 3 7" xfId="16823"/>
    <cellStyle name="Normal 31 3 7 2" xfId="24360"/>
    <cellStyle name="Normal 31 4" xfId="2606"/>
    <cellStyle name="Normal 31 4 2" xfId="3127"/>
    <cellStyle name="Normal 31 4 2 2" xfId="11143"/>
    <cellStyle name="Normal 31 4 2 2 2" xfId="14422"/>
    <cellStyle name="Normal 31 4 2 2 2 2" xfId="22145"/>
    <cellStyle name="Normal 31 4 2 3" xfId="8870"/>
    <cellStyle name="Normal 31 4 3" xfId="4914"/>
    <cellStyle name="Normal 31 4 3 2" xfId="14423"/>
    <cellStyle name="Normal 31 4 3 2 2" xfId="22146"/>
    <cellStyle name="Normal 31 4 3 3" xfId="17929"/>
    <cellStyle name="Normal 31 4 3 3 2" xfId="24734"/>
    <cellStyle name="Normal 31 4 3 4" xfId="20207"/>
    <cellStyle name="Normal 31 4 4" xfId="11142"/>
    <cellStyle name="Normal 31 4 4 2" xfId="14424"/>
    <cellStyle name="Normal 31 4 4 2 2" xfId="22147"/>
    <cellStyle name="Normal 31 4 5" xfId="14421"/>
    <cellStyle name="Normal 31 4 5 2" xfId="22144"/>
    <cellStyle name="Normal 31 4 6" xfId="19434"/>
    <cellStyle name="Normal 31 5" xfId="3125"/>
    <cellStyle name="Normal 31 5 2" xfId="11144"/>
    <cellStyle name="Normal 31 5 2 2" xfId="14425"/>
    <cellStyle name="Normal 31 5 2 2 2" xfId="22148"/>
    <cellStyle name="Normal 31 5 3" xfId="7917"/>
    <cellStyle name="Normal 31 6" xfId="4911"/>
    <cellStyle name="Normal 31 6 2" xfId="11145"/>
    <cellStyle name="Normal 31 6 2 2" xfId="14426"/>
    <cellStyle name="Normal 31 6 2 2 2" xfId="22149"/>
    <cellStyle name="Normal 31 6 3" xfId="7918"/>
    <cellStyle name="Normal 31 7" xfId="7919"/>
    <cellStyle name="Normal 31 7 2" xfId="11146"/>
    <cellStyle name="Normal 31 7 2 2" xfId="14427"/>
    <cellStyle name="Normal 31 7 2 2 2" xfId="22150"/>
    <cellStyle name="Normal 31 8" xfId="7920"/>
    <cellStyle name="Normal 31 8 2" xfId="11147"/>
    <cellStyle name="Normal 31 8 2 2" xfId="14428"/>
    <cellStyle name="Normal 31 8 2 2 2" xfId="22151"/>
    <cellStyle name="Normal 31 9" xfId="7921"/>
    <cellStyle name="Normal 31 9 2" xfId="11148"/>
    <cellStyle name="Normal 31 9 2 2" xfId="14429"/>
    <cellStyle name="Normal 31 9 2 2 2" xfId="22152"/>
    <cellStyle name="Normal 31_Sheet2" xfId="6420"/>
    <cellStyle name="Normal 32" xfId="545"/>
    <cellStyle name="Normal 32 10" xfId="7922"/>
    <cellStyle name="Normal 32 10 2" xfId="11150"/>
    <cellStyle name="Normal 32 10 2 2" xfId="14430"/>
    <cellStyle name="Normal 32 10 2 2 2" xfId="22153"/>
    <cellStyle name="Normal 32 11" xfId="7923"/>
    <cellStyle name="Normal 32 11 2" xfId="11151"/>
    <cellStyle name="Normal 32 11 2 2" xfId="14431"/>
    <cellStyle name="Normal 32 11 2 2 2" xfId="22154"/>
    <cellStyle name="Normal 32 12" xfId="7924"/>
    <cellStyle name="Normal 32 12 2" xfId="11152"/>
    <cellStyle name="Normal 32 12 2 2" xfId="14432"/>
    <cellStyle name="Normal 32 12 2 2 2" xfId="22155"/>
    <cellStyle name="Normal 32 13" xfId="7925"/>
    <cellStyle name="Normal 32 13 2" xfId="11153"/>
    <cellStyle name="Normal 32 13 2 2" xfId="14433"/>
    <cellStyle name="Normal 32 13 2 2 2" xfId="22156"/>
    <cellStyle name="Normal 32 14" xfId="7926"/>
    <cellStyle name="Normal 32 14 2" xfId="11154"/>
    <cellStyle name="Normal 32 14 2 2" xfId="14434"/>
    <cellStyle name="Normal 32 14 2 2 2" xfId="22157"/>
    <cellStyle name="Normal 32 15" xfId="7927"/>
    <cellStyle name="Normal 32 15 2" xfId="11155"/>
    <cellStyle name="Normal 32 15 2 2" xfId="14435"/>
    <cellStyle name="Normal 32 15 2 2 2" xfId="22158"/>
    <cellStyle name="Normal 32 16" xfId="9145"/>
    <cellStyle name="Normal 32 16 2" xfId="11156"/>
    <cellStyle name="Normal 32 16 2 2" xfId="14437"/>
    <cellStyle name="Normal 32 16 2 2 2" xfId="22160"/>
    <cellStyle name="Normal 32 16 3" xfId="10352"/>
    <cellStyle name="Normal 32 16 3 2" xfId="14438"/>
    <cellStyle name="Normal 32 16 3 2 2" xfId="22161"/>
    <cellStyle name="Normal 32 16 3 3" xfId="20333"/>
    <cellStyle name="Normal 32 16 4" xfId="14436"/>
    <cellStyle name="Normal 32 16 4 2" xfId="22159"/>
    <cellStyle name="Normal 32 16 5" xfId="18158"/>
    <cellStyle name="Normal 32 16 5 2" xfId="24860"/>
    <cellStyle name="Normal 32 16 6" xfId="19538"/>
    <cellStyle name="Normal 32 17" xfId="11149"/>
    <cellStyle name="Normal 32 17 2" xfId="14439"/>
    <cellStyle name="Normal 32 17 2 2" xfId="22162"/>
    <cellStyle name="Normal 32 18" xfId="18514"/>
    <cellStyle name="Normal 32 18 2" xfId="25181"/>
    <cellStyle name="Normal 32 19" xfId="18712"/>
    <cellStyle name="Normal 32 19 2" xfId="25371"/>
    <cellStyle name="Normal 32 2" xfId="546"/>
    <cellStyle name="Normal 32 2 2" xfId="7928"/>
    <cellStyle name="Normal 32 2 2 10" xfId="19291"/>
    <cellStyle name="Normal 32 2 2 2" xfId="9387"/>
    <cellStyle name="Normal 32 2 2 2 2" xfId="11159"/>
    <cellStyle name="Normal 32 2 2 2 2 2" xfId="14443"/>
    <cellStyle name="Normal 32 2 2 2 2 2 2" xfId="22166"/>
    <cellStyle name="Normal 32 2 2 2 3" xfId="10572"/>
    <cellStyle name="Normal 32 2 2 2 3 2" xfId="14444"/>
    <cellStyle name="Normal 32 2 2 2 3 2 2" xfId="22167"/>
    <cellStyle name="Normal 32 2 2 2 3 3" xfId="20554"/>
    <cellStyle name="Normal 32 2 2 2 4" xfId="14442"/>
    <cellStyle name="Normal 32 2 2 2 4 2" xfId="22165"/>
    <cellStyle name="Normal 32 2 2 2 5" xfId="18379"/>
    <cellStyle name="Normal 32 2 2 2 5 2" xfId="25081"/>
    <cellStyle name="Normal 32 2 2 2 6" xfId="19759"/>
    <cellStyle name="Normal 32 2 2 3" xfId="11158"/>
    <cellStyle name="Normal 32 2 2 3 2" xfId="14445"/>
    <cellStyle name="Normal 32 2 2 3 2 2" xfId="22168"/>
    <cellStyle name="Normal 32 2 2 4" xfId="10129"/>
    <cellStyle name="Normal 32 2 2 4 2" xfId="14446"/>
    <cellStyle name="Normal 32 2 2 4 2 2" xfId="22169"/>
    <cellStyle name="Normal 32 2 2 4 3" xfId="20103"/>
    <cellStyle name="Normal 32 2 2 5" xfId="14441"/>
    <cellStyle name="Normal 32 2 2 5 2" xfId="22164"/>
    <cellStyle name="Normal 32 2 2 6" xfId="17812"/>
    <cellStyle name="Normal 32 2 2 6 2" xfId="24629"/>
    <cellStyle name="Normal 32 2 2 7" xfId="18642"/>
    <cellStyle name="Normal 32 2 2 7 2" xfId="25310"/>
    <cellStyle name="Normal 32 2 2 8" xfId="18842"/>
    <cellStyle name="Normal 32 2 2 8 2" xfId="25501"/>
    <cellStyle name="Normal 32 2 2 9" xfId="19073"/>
    <cellStyle name="Normal 32 2 2 9 2" xfId="25714"/>
    <cellStyle name="Normal 32 2 3" xfId="8871"/>
    <cellStyle name="Normal 32 2 3 2" xfId="11160"/>
    <cellStyle name="Normal 32 2 3 2 2" xfId="14447"/>
    <cellStyle name="Normal 32 2 3 2 2 2" xfId="22170"/>
    <cellStyle name="Normal 32 2 4" xfId="9947"/>
    <cellStyle name="Normal 32 2 4 2" xfId="14448"/>
    <cellStyle name="Normal 32 2 4 2 2" xfId="22171"/>
    <cellStyle name="Normal 32 2 4 3" xfId="17627"/>
    <cellStyle name="Normal 32 2 4 3 2" xfId="24532"/>
    <cellStyle name="Normal 32 2 4 4" xfId="20041"/>
    <cellStyle name="Normal 32 2 5" xfId="11157"/>
    <cellStyle name="Normal 32 2 5 2" xfId="14449"/>
    <cellStyle name="Normal 32 2 5 2 2" xfId="22172"/>
    <cellStyle name="Normal 32 2 6" xfId="14440"/>
    <cellStyle name="Normal 32 2 6 2" xfId="22163"/>
    <cellStyle name="Normal 32 2 7" xfId="6422"/>
    <cellStyle name="Normal 32 20" xfId="18906"/>
    <cellStyle name="Normal 32 20 2" xfId="25562"/>
    <cellStyle name="Normal 32 21" xfId="19157"/>
    <cellStyle name="Normal 32 22" xfId="6421"/>
    <cellStyle name="Normal 32 3" xfId="2100"/>
    <cellStyle name="Normal 32 3 2" xfId="3129"/>
    <cellStyle name="Normal 32 3 2 2" xfId="14450"/>
    <cellStyle name="Normal 32 3 2 2 2" xfId="22173"/>
    <cellStyle name="Normal 32 3 2 3" xfId="11161"/>
    <cellStyle name="Normal 32 3 3" xfId="4917"/>
    <cellStyle name="Normal 32 3 4" xfId="7929"/>
    <cellStyle name="Normal 32 4" xfId="2607"/>
    <cellStyle name="Normal 32 4 2" xfId="3130"/>
    <cellStyle name="Normal 32 4 2 2" xfId="14451"/>
    <cellStyle name="Normal 32 4 2 2 2" xfId="22174"/>
    <cellStyle name="Normal 32 4 2 3" xfId="11162"/>
    <cellStyle name="Normal 32 4 3" xfId="4918"/>
    <cellStyle name="Normal 32 4 4" xfId="7930"/>
    <cellStyle name="Normal 32 5" xfId="3128"/>
    <cellStyle name="Normal 32 5 2" xfId="11163"/>
    <cellStyle name="Normal 32 5 2 2" xfId="14452"/>
    <cellStyle name="Normal 32 5 2 2 2" xfId="22175"/>
    <cellStyle name="Normal 32 5 3" xfId="7931"/>
    <cellStyle name="Normal 32 6" xfId="4915"/>
    <cellStyle name="Normal 32 6 2" xfId="11164"/>
    <cellStyle name="Normal 32 6 2 2" xfId="14453"/>
    <cellStyle name="Normal 32 6 2 2 2" xfId="22176"/>
    <cellStyle name="Normal 32 6 3" xfId="7932"/>
    <cellStyle name="Normal 32 7" xfId="7933"/>
    <cellStyle name="Normal 32 7 2" xfId="11165"/>
    <cellStyle name="Normal 32 7 2 2" xfId="14454"/>
    <cellStyle name="Normal 32 7 2 2 2" xfId="22177"/>
    <cellStyle name="Normal 32 8" xfId="7934"/>
    <cellStyle name="Normal 32 8 2" xfId="11166"/>
    <cellStyle name="Normal 32 8 2 2" xfId="14455"/>
    <cellStyle name="Normal 32 8 2 2 2" xfId="22178"/>
    <cellStyle name="Normal 32 9" xfId="7935"/>
    <cellStyle name="Normal 32 9 2" xfId="11167"/>
    <cellStyle name="Normal 32 9 2 2" xfId="14456"/>
    <cellStyle name="Normal 32 9 2 2 2" xfId="22179"/>
    <cellStyle name="Normal 33" xfId="547"/>
    <cellStyle name="Normal 33 10" xfId="7936"/>
    <cellStyle name="Normal 33 10 2" xfId="11169"/>
    <cellStyle name="Normal 33 10 2 2" xfId="14458"/>
    <cellStyle name="Normal 33 10 2 2 2" xfId="22181"/>
    <cellStyle name="Normal 33 11" xfId="7937"/>
    <cellStyle name="Normal 33 11 2" xfId="11170"/>
    <cellStyle name="Normal 33 11 2 2" xfId="14459"/>
    <cellStyle name="Normal 33 11 2 2 2" xfId="22182"/>
    <cellStyle name="Normal 33 12" xfId="7938"/>
    <cellStyle name="Normal 33 12 2" xfId="11171"/>
    <cellStyle name="Normal 33 12 2 2" xfId="14460"/>
    <cellStyle name="Normal 33 12 2 2 2" xfId="22183"/>
    <cellStyle name="Normal 33 13" xfId="7939"/>
    <cellStyle name="Normal 33 13 2" xfId="11172"/>
    <cellStyle name="Normal 33 13 2 2" xfId="14461"/>
    <cellStyle name="Normal 33 13 2 2 2" xfId="22184"/>
    <cellStyle name="Normal 33 14" xfId="7940"/>
    <cellStyle name="Normal 33 14 2" xfId="11173"/>
    <cellStyle name="Normal 33 14 2 2" xfId="14462"/>
    <cellStyle name="Normal 33 14 2 2 2" xfId="22185"/>
    <cellStyle name="Normal 33 15" xfId="7941"/>
    <cellStyle name="Normal 33 15 10" xfId="19292"/>
    <cellStyle name="Normal 33 15 2" xfId="9388"/>
    <cellStyle name="Normal 33 15 2 2" xfId="11175"/>
    <cellStyle name="Normal 33 15 2 2 2" xfId="14465"/>
    <cellStyle name="Normal 33 15 2 2 2 2" xfId="22188"/>
    <cellStyle name="Normal 33 15 2 3" xfId="10573"/>
    <cellStyle name="Normal 33 15 2 3 2" xfId="14466"/>
    <cellStyle name="Normal 33 15 2 3 2 2" xfId="22189"/>
    <cellStyle name="Normal 33 15 2 3 3" xfId="20555"/>
    <cellStyle name="Normal 33 15 2 4" xfId="14464"/>
    <cellStyle name="Normal 33 15 2 4 2" xfId="22187"/>
    <cellStyle name="Normal 33 15 2 5" xfId="18380"/>
    <cellStyle name="Normal 33 15 2 5 2" xfId="25082"/>
    <cellStyle name="Normal 33 15 2 6" xfId="19760"/>
    <cellStyle name="Normal 33 15 3" xfId="11174"/>
    <cellStyle name="Normal 33 15 3 2" xfId="14467"/>
    <cellStyle name="Normal 33 15 3 2 2" xfId="22190"/>
    <cellStyle name="Normal 33 15 4" xfId="10130"/>
    <cellStyle name="Normal 33 15 4 2" xfId="14468"/>
    <cellStyle name="Normal 33 15 4 2 2" xfId="22191"/>
    <cellStyle name="Normal 33 15 4 3" xfId="20104"/>
    <cellStyle name="Normal 33 15 5" xfId="14463"/>
    <cellStyle name="Normal 33 15 5 2" xfId="22186"/>
    <cellStyle name="Normal 33 15 6" xfId="17813"/>
    <cellStyle name="Normal 33 15 6 2" xfId="24630"/>
    <cellStyle name="Normal 33 15 7" xfId="18643"/>
    <cellStyle name="Normal 33 15 7 2" xfId="25311"/>
    <cellStyle name="Normal 33 15 8" xfId="18843"/>
    <cellStyle name="Normal 33 15 8 2" xfId="25502"/>
    <cellStyle name="Normal 33 15 9" xfId="19074"/>
    <cellStyle name="Normal 33 15 9 2" xfId="25715"/>
    <cellStyle name="Normal 33 16" xfId="9643"/>
    <cellStyle name="Normal 33 16 2" xfId="14469"/>
    <cellStyle name="Normal 33 16 2 2" xfId="22192"/>
    <cellStyle name="Normal 33 16 3" xfId="17628"/>
    <cellStyle name="Normal 33 16 3 2" xfId="24533"/>
    <cellStyle name="Normal 33 16 4" xfId="19925"/>
    <cellStyle name="Normal 33 17" xfId="11168"/>
    <cellStyle name="Normal 33 17 2" xfId="14470"/>
    <cellStyle name="Normal 33 17 2 2" xfId="22193"/>
    <cellStyle name="Normal 33 18" xfId="14457"/>
    <cellStyle name="Normal 33 18 2" xfId="22180"/>
    <cellStyle name="Normal 33 19" xfId="16824"/>
    <cellStyle name="Normal 33 19 2" xfId="24361"/>
    <cellStyle name="Normal 33 2" xfId="548"/>
    <cellStyle name="Normal 33 2 2" xfId="1113"/>
    <cellStyle name="Normal 33 2 2 10" xfId="19293"/>
    <cellStyle name="Normal 33 2 2 11" xfId="8516"/>
    <cellStyle name="Normal 33 2 2 2" xfId="9389"/>
    <cellStyle name="Normal 33 2 2 2 2" xfId="11178"/>
    <cellStyle name="Normal 33 2 2 2 2 2" xfId="14474"/>
    <cellStyle name="Normal 33 2 2 2 2 2 2" xfId="22197"/>
    <cellStyle name="Normal 33 2 2 2 3" xfId="10574"/>
    <cellStyle name="Normal 33 2 2 2 3 2" xfId="14475"/>
    <cellStyle name="Normal 33 2 2 2 3 2 2" xfId="22198"/>
    <cellStyle name="Normal 33 2 2 2 3 3" xfId="20556"/>
    <cellStyle name="Normal 33 2 2 2 4" xfId="14473"/>
    <cellStyle name="Normal 33 2 2 2 4 2" xfId="22196"/>
    <cellStyle name="Normal 33 2 2 2 5" xfId="18381"/>
    <cellStyle name="Normal 33 2 2 2 5 2" xfId="25083"/>
    <cellStyle name="Normal 33 2 2 2 6" xfId="19761"/>
    <cellStyle name="Normal 33 2 2 3" xfId="11177"/>
    <cellStyle name="Normal 33 2 2 3 2" xfId="14476"/>
    <cellStyle name="Normal 33 2 2 3 2 2" xfId="22199"/>
    <cellStyle name="Normal 33 2 2 4" xfId="10236"/>
    <cellStyle name="Normal 33 2 2 4 2" xfId="14477"/>
    <cellStyle name="Normal 33 2 2 4 2 2" xfId="22200"/>
    <cellStyle name="Normal 33 2 2 4 3" xfId="20212"/>
    <cellStyle name="Normal 33 2 2 5" xfId="14472"/>
    <cellStyle name="Normal 33 2 2 5 2" xfId="22195"/>
    <cellStyle name="Normal 33 2 2 6" xfId="17934"/>
    <cellStyle name="Normal 33 2 2 6 2" xfId="24739"/>
    <cellStyle name="Normal 33 2 2 7" xfId="18644"/>
    <cellStyle name="Normal 33 2 2 7 2" xfId="25312"/>
    <cellStyle name="Normal 33 2 2 8" xfId="18844"/>
    <cellStyle name="Normal 33 2 2 8 2" xfId="25503"/>
    <cellStyle name="Normal 33 2 2 9" xfId="19075"/>
    <cellStyle name="Normal 33 2 2 9 2" xfId="25716"/>
    <cellStyle name="Normal 33 2 3" xfId="8872"/>
    <cellStyle name="Normal 33 2 3 2" xfId="11179"/>
    <cellStyle name="Normal 33 2 3 2 2" xfId="14478"/>
    <cellStyle name="Normal 33 2 3 2 2 2" xfId="22201"/>
    <cellStyle name="Normal 33 2 4" xfId="9644"/>
    <cellStyle name="Normal 33 2 4 2" xfId="14479"/>
    <cellStyle name="Normal 33 2 4 2 2" xfId="22202"/>
    <cellStyle name="Normal 33 2 4 3" xfId="17629"/>
    <cellStyle name="Normal 33 2 4 3 2" xfId="24534"/>
    <cellStyle name="Normal 33 2 4 4" xfId="19926"/>
    <cellStyle name="Normal 33 2 5" xfId="11176"/>
    <cellStyle name="Normal 33 2 5 2" xfId="14480"/>
    <cellStyle name="Normal 33 2 5 2 2" xfId="22203"/>
    <cellStyle name="Normal 33 2 6" xfId="14471"/>
    <cellStyle name="Normal 33 2 6 2" xfId="22194"/>
    <cellStyle name="Normal 33 2 7" xfId="16825"/>
    <cellStyle name="Normal 33 2 7 2" xfId="24362"/>
    <cellStyle name="Normal 33 2 8" xfId="6424"/>
    <cellStyle name="Normal 33 20" xfId="6423"/>
    <cellStyle name="Normal 33 3" xfId="999"/>
    <cellStyle name="Normal 33 3 2" xfId="11180"/>
    <cellStyle name="Normal 33 3 2 2" xfId="14481"/>
    <cellStyle name="Normal 33 3 2 2 2" xfId="22204"/>
    <cellStyle name="Normal 33 4" xfId="8515"/>
    <cellStyle name="Normal 33 4 2" xfId="8873"/>
    <cellStyle name="Normal 33 4 2 2" xfId="11182"/>
    <cellStyle name="Normal 33 4 2 2 2" xfId="14483"/>
    <cellStyle name="Normal 33 4 2 2 2 2" xfId="22206"/>
    <cellStyle name="Normal 33 4 3" xfId="10235"/>
    <cellStyle name="Normal 33 4 3 2" xfId="14484"/>
    <cellStyle name="Normal 33 4 3 2 2" xfId="22207"/>
    <cellStyle name="Normal 33 4 3 3" xfId="17933"/>
    <cellStyle name="Normal 33 4 3 3 2" xfId="24738"/>
    <cellStyle name="Normal 33 4 3 4" xfId="20211"/>
    <cellStyle name="Normal 33 4 4" xfId="11181"/>
    <cellStyle name="Normal 33 4 4 2" xfId="14485"/>
    <cellStyle name="Normal 33 4 4 2 2" xfId="22208"/>
    <cellStyle name="Normal 33 4 5" xfId="14482"/>
    <cellStyle name="Normal 33 4 5 2" xfId="22205"/>
    <cellStyle name="Normal 33 4 6" xfId="19436"/>
    <cellStyle name="Normal 33 5" xfId="7942"/>
    <cellStyle name="Normal 33 5 2" xfId="11183"/>
    <cellStyle name="Normal 33 5 2 2" xfId="14486"/>
    <cellStyle name="Normal 33 5 2 2 2" xfId="22209"/>
    <cellStyle name="Normal 33 6" xfId="7943"/>
    <cellStyle name="Normal 33 6 2" xfId="11184"/>
    <cellStyle name="Normal 33 6 2 2" xfId="14487"/>
    <cellStyle name="Normal 33 6 2 2 2" xfId="22210"/>
    <cellStyle name="Normal 33 7" xfId="7944"/>
    <cellStyle name="Normal 33 7 2" xfId="11185"/>
    <cellStyle name="Normal 33 7 2 2" xfId="14488"/>
    <cellStyle name="Normal 33 7 2 2 2" xfId="22211"/>
    <cellStyle name="Normal 33 8" xfId="7945"/>
    <cellStyle name="Normal 33 8 2" xfId="11186"/>
    <cellStyle name="Normal 33 8 2 2" xfId="14489"/>
    <cellStyle name="Normal 33 8 2 2 2" xfId="22212"/>
    <cellStyle name="Normal 33 9" xfId="7946"/>
    <cellStyle name="Normal 33 9 2" xfId="11187"/>
    <cellStyle name="Normal 33 9 2 2" xfId="14490"/>
    <cellStyle name="Normal 33 9 2 2 2" xfId="22213"/>
    <cellStyle name="Normal 34" xfId="549"/>
    <cellStyle name="Normal 34 10" xfId="7947"/>
    <cellStyle name="Normal 34 10 2" xfId="11189"/>
    <cellStyle name="Normal 34 10 2 2" xfId="14491"/>
    <cellStyle name="Normal 34 10 2 2 2" xfId="22214"/>
    <cellStyle name="Normal 34 11" xfId="7948"/>
    <cellStyle name="Normal 34 11 2" xfId="11190"/>
    <cellStyle name="Normal 34 11 2 2" xfId="14492"/>
    <cellStyle name="Normal 34 11 2 2 2" xfId="22215"/>
    <cellStyle name="Normal 34 12" xfId="7949"/>
    <cellStyle name="Normal 34 12 2" xfId="11191"/>
    <cellStyle name="Normal 34 12 2 2" xfId="14493"/>
    <cellStyle name="Normal 34 12 2 2 2" xfId="22216"/>
    <cellStyle name="Normal 34 13" xfId="7950"/>
    <cellStyle name="Normal 34 13 2" xfId="11192"/>
    <cellStyle name="Normal 34 13 2 2" xfId="14494"/>
    <cellStyle name="Normal 34 13 2 2 2" xfId="22217"/>
    <cellStyle name="Normal 34 14" xfId="7951"/>
    <cellStyle name="Normal 34 14 2" xfId="11193"/>
    <cellStyle name="Normal 34 14 2 2" xfId="14495"/>
    <cellStyle name="Normal 34 14 2 2 2" xfId="22218"/>
    <cellStyle name="Normal 34 15" xfId="7952"/>
    <cellStyle name="Normal 34 15 2" xfId="11194"/>
    <cellStyle name="Normal 34 15 2 2" xfId="14496"/>
    <cellStyle name="Normal 34 15 2 2 2" xfId="22219"/>
    <cellStyle name="Normal 34 16" xfId="9146"/>
    <cellStyle name="Normal 34 16 2" xfId="11195"/>
    <cellStyle name="Normal 34 16 2 2" xfId="14498"/>
    <cellStyle name="Normal 34 16 2 2 2" xfId="22221"/>
    <cellStyle name="Normal 34 16 3" xfId="10353"/>
    <cellStyle name="Normal 34 16 3 2" xfId="14499"/>
    <cellStyle name="Normal 34 16 3 2 2" xfId="22222"/>
    <cellStyle name="Normal 34 16 3 3" xfId="20334"/>
    <cellStyle name="Normal 34 16 4" xfId="14497"/>
    <cellStyle name="Normal 34 16 4 2" xfId="22220"/>
    <cellStyle name="Normal 34 16 5" xfId="18159"/>
    <cellStyle name="Normal 34 16 5 2" xfId="24861"/>
    <cellStyle name="Normal 34 16 6" xfId="19539"/>
    <cellStyle name="Normal 34 17" xfId="11188"/>
    <cellStyle name="Normal 34 17 2" xfId="14500"/>
    <cellStyle name="Normal 34 17 2 2" xfId="22223"/>
    <cellStyle name="Normal 34 18" xfId="18515"/>
    <cellStyle name="Normal 34 18 2" xfId="25182"/>
    <cellStyle name="Normal 34 19" xfId="18713"/>
    <cellStyle name="Normal 34 19 2" xfId="25372"/>
    <cellStyle name="Normal 34 2" xfId="550"/>
    <cellStyle name="Normal 34 2 2" xfId="11196"/>
    <cellStyle name="Normal 34 2 2 2" xfId="14501"/>
    <cellStyle name="Normal 34 2 2 2 2" xfId="22224"/>
    <cellStyle name="Normal 34 2 3" xfId="6426"/>
    <cellStyle name="Normal 34 20" xfId="18907"/>
    <cellStyle name="Normal 34 20 2" xfId="25563"/>
    <cellStyle name="Normal 34 21" xfId="19158"/>
    <cellStyle name="Normal 34 22" xfId="6425"/>
    <cellStyle name="Normal 34 3" xfId="2101"/>
    <cellStyle name="Normal 34 3 2" xfId="3132"/>
    <cellStyle name="Normal 34 3 2 10" xfId="19294"/>
    <cellStyle name="Normal 34 3 2 11" xfId="7953"/>
    <cellStyle name="Normal 34 3 2 2" xfId="9390"/>
    <cellStyle name="Normal 34 3 2 2 2" xfId="11199"/>
    <cellStyle name="Normal 34 3 2 2 2 2" xfId="14505"/>
    <cellStyle name="Normal 34 3 2 2 2 2 2" xfId="22228"/>
    <cellStyle name="Normal 34 3 2 2 3" xfId="10575"/>
    <cellStyle name="Normal 34 3 2 2 3 2" xfId="14506"/>
    <cellStyle name="Normal 34 3 2 2 3 2 2" xfId="22229"/>
    <cellStyle name="Normal 34 3 2 2 3 3" xfId="20557"/>
    <cellStyle name="Normal 34 3 2 2 4" xfId="14504"/>
    <cellStyle name="Normal 34 3 2 2 4 2" xfId="22227"/>
    <cellStyle name="Normal 34 3 2 2 5" xfId="18382"/>
    <cellStyle name="Normal 34 3 2 2 5 2" xfId="25084"/>
    <cellStyle name="Normal 34 3 2 2 6" xfId="19762"/>
    <cellStyle name="Normal 34 3 2 3" xfId="11198"/>
    <cellStyle name="Normal 34 3 2 3 2" xfId="14507"/>
    <cellStyle name="Normal 34 3 2 3 2 2" xfId="22230"/>
    <cellStyle name="Normal 34 3 2 4" xfId="10131"/>
    <cellStyle name="Normal 34 3 2 4 2" xfId="14508"/>
    <cellStyle name="Normal 34 3 2 4 2 2" xfId="22231"/>
    <cellStyle name="Normal 34 3 2 4 3" xfId="20105"/>
    <cellStyle name="Normal 34 3 2 5" xfId="14503"/>
    <cellStyle name="Normal 34 3 2 5 2" xfId="22226"/>
    <cellStyle name="Normal 34 3 2 6" xfId="17814"/>
    <cellStyle name="Normal 34 3 2 6 2" xfId="24631"/>
    <cellStyle name="Normal 34 3 2 7" xfId="18645"/>
    <cellStyle name="Normal 34 3 2 7 2" xfId="25313"/>
    <cellStyle name="Normal 34 3 2 8" xfId="18845"/>
    <cellStyle name="Normal 34 3 2 8 2" xfId="25504"/>
    <cellStyle name="Normal 34 3 2 9" xfId="19076"/>
    <cellStyle name="Normal 34 3 2 9 2" xfId="25717"/>
    <cellStyle name="Normal 34 3 3" xfId="4925"/>
    <cellStyle name="Normal 34 3 3 2" xfId="11200"/>
    <cellStyle name="Normal 34 3 3 2 2" xfId="14509"/>
    <cellStyle name="Normal 34 3 3 2 2 2" xfId="22232"/>
    <cellStyle name="Normal 34 3 3 3" xfId="8874"/>
    <cellStyle name="Normal 34 3 4" xfId="9948"/>
    <cellStyle name="Normal 34 3 4 2" xfId="14510"/>
    <cellStyle name="Normal 34 3 4 2 2" xfId="22233"/>
    <cellStyle name="Normal 34 3 4 3" xfId="17630"/>
    <cellStyle name="Normal 34 3 4 3 2" xfId="24535"/>
    <cellStyle name="Normal 34 3 4 4" xfId="20042"/>
    <cellStyle name="Normal 34 3 5" xfId="11197"/>
    <cellStyle name="Normal 34 3 5 2" xfId="14511"/>
    <cellStyle name="Normal 34 3 5 2 2" xfId="22234"/>
    <cellStyle name="Normal 34 3 6" xfId="14502"/>
    <cellStyle name="Normal 34 3 6 2" xfId="22225"/>
    <cellStyle name="Normal 34 4" xfId="2608"/>
    <cellStyle name="Normal 34 4 2" xfId="3133"/>
    <cellStyle name="Normal 34 4 2 2" xfId="14512"/>
    <cellStyle name="Normal 34 4 2 2 2" xfId="22235"/>
    <cellStyle name="Normal 34 4 2 3" xfId="11201"/>
    <cellStyle name="Normal 34 4 3" xfId="4926"/>
    <cellStyle name="Normal 34 4 4" xfId="7954"/>
    <cellStyle name="Normal 34 5" xfId="3131"/>
    <cellStyle name="Normal 34 5 2" xfId="11202"/>
    <cellStyle name="Normal 34 5 2 2" xfId="14513"/>
    <cellStyle name="Normal 34 5 2 2 2" xfId="22236"/>
    <cellStyle name="Normal 34 5 3" xfId="7955"/>
    <cellStyle name="Normal 34 6" xfId="4923"/>
    <cellStyle name="Normal 34 6 2" xfId="11203"/>
    <cellStyle name="Normal 34 6 2 2" xfId="14514"/>
    <cellStyle name="Normal 34 6 2 2 2" xfId="22237"/>
    <cellStyle name="Normal 34 6 3" xfId="7956"/>
    <cellStyle name="Normal 34 7" xfId="7957"/>
    <cellStyle name="Normal 34 7 2" xfId="11204"/>
    <cellStyle name="Normal 34 7 2 2" xfId="14515"/>
    <cellStyle name="Normal 34 7 2 2 2" xfId="22238"/>
    <cellStyle name="Normal 34 8" xfId="7958"/>
    <cellStyle name="Normal 34 8 2" xfId="11205"/>
    <cellStyle name="Normal 34 8 2 2" xfId="14516"/>
    <cellStyle name="Normal 34 8 2 2 2" xfId="22239"/>
    <cellStyle name="Normal 34 9" xfId="7959"/>
    <cellStyle name="Normal 34 9 2" xfId="11206"/>
    <cellStyle name="Normal 34 9 2 2" xfId="14517"/>
    <cellStyle name="Normal 34 9 2 2 2" xfId="22240"/>
    <cellStyle name="Normal 35" xfId="551"/>
    <cellStyle name="Normal 35 10" xfId="7960"/>
    <cellStyle name="Normal 35 10 2" xfId="11208"/>
    <cellStyle name="Normal 35 10 2 2" xfId="14518"/>
    <cellStyle name="Normal 35 10 2 2 2" xfId="22241"/>
    <cellStyle name="Normal 35 11" xfId="7961"/>
    <cellStyle name="Normal 35 11 2" xfId="11209"/>
    <cellStyle name="Normal 35 11 2 2" xfId="14519"/>
    <cellStyle name="Normal 35 11 2 2 2" xfId="22242"/>
    <cellStyle name="Normal 35 12" xfId="7962"/>
    <cellStyle name="Normal 35 12 2" xfId="11210"/>
    <cellStyle name="Normal 35 12 2 2" xfId="14520"/>
    <cellStyle name="Normal 35 12 2 2 2" xfId="22243"/>
    <cellStyle name="Normal 35 13" xfId="7963"/>
    <cellStyle name="Normal 35 13 2" xfId="11211"/>
    <cellStyle name="Normal 35 13 2 2" xfId="14521"/>
    <cellStyle name="Normal 35 13 2 2 2" xfId="22244"/>
    <cellStyle name="Normal 35 14" xfId="7964"/>
    <cellStyle name="Normal 35 14 2" xfId="11212"/>
    <cellStyle name="Normal 35 14 2 2" xfId="14522"/>
    <cellStyle name="Normal 35 14 2 2 2" xfId="22245"/>
    <cellStyle name="Normal 35 15" xfId="7965"/>
    <cellStyle name="Normal 35 15 2" xfId="11213"/>
    <cellStyle name="Normal 35 15 2 2" xfId="14523"/>
    <cellStyle name="Normal 35 15 2 2 2" xfId="22246"/>
    <cellStyle name="Normal 35 16" xfId="9147"/>
    <cellStyle name="Normal 35 16 2" xfId="11214"/>
    <cellStyle name="Normal 35 16 2 2" xfId="14525"/>
    <cellStyle name="Normal 35 16 2 2 2" xfId="22248"/>
    <cellStyle name="Normal 35 16 3" xfId="10354"/>
    <cellStyle name="Normal 35 16 3 2" xfId="14526"/>
    <cellStyle name="Normal 35 16 3 2 2" xfId="22249"/>
    <cellStyle name="Normal 35 16 3 3" xfId="20335"/>
    <cellStyle name="Normal 35 16 4" xfId="14524"/>
    <cellStyle name="Normal 35 16 4 2" xfId="22247"/>
    <cellStyle name="Normal 35 16 5" xfId="18160"/>
    <cellStyle name="Normal 35 16 5 2" xfId="24862"/>
    <cellStyle name="Normal 35 16 6" xfId="19540"/>
    <cellStyle name="Normal 35 17" xfId="11207"/>
    <cellStyle name="Normal 35 17 2" xfId="14527"/>
    <cellStyle name="Normal 35 17 2 2" xfId="22250"/>
    <cellStyle name="Normal 35 18" xfId="18516"/>
    <cellStyle name="Normal 35 18 2" xfId="25183"/>
    <cellStyle name="Normal 35 19" xfId="18714"/>
    <cellStyle name="Normal 35 19 2" xfId="25373"/>
    <cellStyle name="Normal 35 2" xfId="552"/>
    <cellStyle name="Normal 35 2 2" xfId="11215"/>
    <cellStyle name="Normal 35 2 2 2" xfId="14528"/>
    <cellStyle name="Normal 35 2 2 2 2" xfId="22251"/>
    <cellStyle name="Normal 35 2 3" xfId="6428"/>
    <cellStyle name="Normal 35 20" xfId="18908"/>
    <cellStyle name="Normal 35 20 2" xfId="25564"/>
    <cellStyle name="Normal 35 21" xfId="19159"/>
    <cellStyle name="Normal 35 22" xfId="6427"/>
    <cellStyle name="Normal 35 3" xfId="2102"/>
    <cellStyle name="Normal 35 3 2" xfId="3135"/>
    <cellStyle name="Normal 35 3 2 10" xfId="19295"/>
    <cellStyle name="Normal 35 3 2 11" xfId="7966"/>
    <cellStyle name="Normal 35 3 2 2" xfId="9391"/>
    <cellStyle name="Normal 35 3 2 2 2" xfId="11218"/>
    <cellStyle name="Normal 35 3 2 2 2 2" xfId="14532"/>
    <cellStyle name="Normal 35 3 2 2 2 2 2" xfId="22255"/>
    <cellStyle name="Normal 35 3 2 2 3" xfId="10576"/>
    <cellStyle name="Normal 35 3 2 2 3 2" xfId="14533"/>
    <cellStyle name="Normal 35 3 2 2 3 2 2" xfId="22256"/>
    <cellStyle name="Normal 35 3 2 2 3 3" xfId="20558"/>
    <cellStyle name="Normal 35 3 2 2 4" xfId="14531"/>
    <cellStyle name="Normal 35 3 2 2 4 2" xfId="22254"/>
    <cellStyle name="Normal 35 3 2 2 5" xfId="18383"/>
    <cellStyle name="Normal 35 3 2 2 5 2" xfId="25085"/>
    <cellStyle name="Normal 35 3 2 2 6" xfId="19763"/>
    <cellStyle name="Normal 35 3 2 3" xfId="11217"/>
    <cellStyle name="Normal 35 3 2 3 2" xfId="14534"/>
    <cellStyle name="Normal 35 3 2 3 2 2" xfId="22257"/>
    <cellStyle name="Normal 35 3 2 4" xfId="10132"/>
    <cellStyle name="Normal 35 3 2 4 2" xfId="14535"/>
    <cellStyle name="Normal 35 3 2 4 2 2" xfId="22258"/>
    <cellStyle name="Normal 35 3 2 4 3" xfId="20106"/>
    <cellStyle name="Normal 35 3 2 5" xfId="14530"/>
    <cellStyle name="Normal 35 3 2 5 2" xfId="22253"/>
    <cellStyle name="Normal 35 3 2 6" xfId="17815"/>
    <cellStyle name="Normal 35 3 2 6 2" xfId="24632"/>
    <cellStyle name="Normal 35 3 2 7" xfId="18646"/>
    <cellStyle name="Normal 35 3 2 7 2" xfId="25314"/>
    <cellStyle name="Normal 35 3 2 8" xfId="18846"/>
    <cellStyle name="Normal 35 3 2 8 2" xfId="25505"/>
    <cellStyle name="Normal 35 3 2 9" xfId="19077"/>
    <cellStyle name="Normal 35 3 2 9 2" xfId="25718"/>
    <cellStyle name="Normal 35 3 3" xfId="4929"/>
    <cellStyle name="Normal 35 3 3 2" xfId="11219"/>
    <cellStyle name="Normal 35 3 3 2 2" xfId="14536"/>
    <cellStyle name="Normal 35 3 3 2 2 2" xfId="22259"/>
    <cellStyle name="Normal 35 3 3 3" xfId="8875"/>
    <cellStyle name="Normal 35 3 4" xfId="9949"/>
    <cellStyle name="Normal 35 3 4 2" xfId="14537"/>
    <cellStyle name="Normal 35 3 4 2 2" xfId="22260"/>
    <cellStyle name="Normal 35 3 4 3" xfId="17631"/>
    <cellStyle name="Normal 35 3 4 3 2" xfId="24536"/>
    <cellStyle name="Normal 35 3 4 4" xfId="20043"/>
    <cellStyle name="Normal 35 3 5" xfId="11216"/>
    <cellStyle name="Normal 35 3 5 2" xfId="14538"/>
    <cellStyle name="Normal 35 3 5 2 2" xfId="22261"/>
    <cellStyle name="Normal 35 3 6" xfId="14529"/>
    <cellStyle name="Normal 35 3 6 2" xfId="22252"/>
    <cellStyle name="Normal 35 4" xfId="2609"/>
    <cellStyle name="Normal 35 4 2" xfId="3136"/>
    <cellStyle name="Normal 35 4 2 2" xfId="14539"/>
    <cellStyle name="Normal 35 4 2 2 2" xfId="22262"/>
    <cellStyle name="Normal 35 4 2 3" xfId="11220"/>
    <cellStyle name="Normal 35 4 3" xfId="4930"/>
    <cellStyle name="Normal 35 4 4" xfId="7967"/>
    <cellStyle name="Normal 35 5" xfId="3134"/>
    <cellStyle name="Normal 35 5 2" xfId="11221"/>
    <cellStyle name="Normal 35 5 2 2" xfId="14540"/>
    <cellStyle name="Normal 35 5 2 2 2" xfId="22263"/>
    <cellStyle name="Normal 35 5 3" xfId="7968"/>
    <cellStyle name="Normal 35 6" xfId="4927"/>
    <cellStyle name="Normal 35 6 2" xfId="11222"/>
    <cellStyle name="Normal 35 6 2 2" xfId="14541"/>
    <cellStyle name="Normal 35 6 2 2 2" xfId="22264"/>
    <cellStyle name="Normal 35 6 3" xfId="7969"/>
    <cellStyle name="Normal 35 7" xfId="7970"/>
    <cellStyle name="Normal 35 7 2" xfId="11223"/>
    <cellStyle name="Normal 35 7 2 2" xfId="14542"/>
    <cellStyle name="Normal 35 7 2 2 2" xfId="22265"/>
    <cellStyle name="Normal 35 8" xfId="7971"/>
    <cellStyle name="Normal 35 8 2" xfId="11224"/>
    <cellStyle name="Normal 35 8 2 2" xfId="14543"/>
    <cellStyle name="Normal 35 8 2 2 2" xfId="22266"/>
    <cellStyle name="Normal 35 9" xfId="7972"/>
    <cellStyle name="Normal 35 9 2" xfId="11225"/>
    <cellStyle name="Normal 35 9 2 2" xfId="14544"/>
    <cellStyle name="Normal 35 9 2 2 2" xfId="22267"/>
    <cellStyle name="Normal 354" xfId="2725"/>
    <cellStyle name="Normal 354 2" xfId="3137"/>
    <cellStyle name="Normal 354 3" xfId="4931"/>
    <cellStyle name="Normal 36" xfId="553"/>
    <cellStyle name="Normal 36 10" xfId="7973"/>
    <cellStyle name="Normal 36 10 2" xfId="11227"/>
    <cellStyle name="Normal 36 10 2 2" xfId="14545"/>
    <cellStyle name="Normal 36 10 2 2 2" xfId="22268"/>
    <cellStyle name="Normal 36 11" xfId="7974"/>
    <cellStyle name="Normal 36 11 2" xfId="11228"/>
    <cellStyle name="Normal 36 11 2 2" xfId="14546"/>
    <cellStyle name="Normal 36 11 2 2 2" xfId="22269"/>
    <cellStyle name="Normal 36 12" xfId="7975"/>
    <cellStyle name="Normal 36 12 2" xfId="11229"/>
    <cellStyle name="Normal 36 12 2 2" xfId="14547"/>
    <cellStyle name="Normal 36 12 2 2 2" xfId="22270"/>
    <cellStyle name="Normal 36 13" xfId="7976"/>
    <cellStyle name="Normal 36 13 2" xfId="11230"/>
    <cellStyle name="Normal 36 13 2 2" xfId="14548"/>
    <cellStyle name="Normal 36 13 2 2 2" xfId="22271"/>
    <cellStyle name="Normal 36 14" xfId="7977"/>
    <cellStyle name="Normal 36 14 2" xfId="11231"/>
    <cellStyle name="Normal 36 14 2 2" xfId="14549"/>
    <cellStyle name="Normal 36 14 2 2 2" xfId="22272"/>
    <cellStyle name="Normal 36 15" xfId="7978"/>
    <cellStyle name="Normal 36 15 2" xfId="11232"/>
    <cellStyle name="Normal 36 15 2 2" xfId="14550"/>
    <cellStyle name="Normal 36 15 2 2 2" xfId="22273"/>
    <cellStyle name="Normal 36 16" xfId="9148"/>
    <cellStyle name="Normal 36 16 2" xfId="11233"/>
    <cellStyle name="Normal 36 16 2 2" xfId="14552"/>
    <cellStyle name="Normal 36 16 2 2 2" xfId="22275"/>
    <cellStyle name="Normal 36 16 3" xfId="10355"/>
    <cellStyle name="Normal 36 16 3 2" xfId="14553"/>
    <cellStyle name="Normal 36 16 3 2 2" xfId="22276"/>
    <cellStyle name="Normal 36 16 3 3" xfId="20336"/>
    <cellStyle name="Normal 36 16 4" xfId="14551"/>
    <cellStyle name="Normal 36 16 4 2" xfId="22274"/>
    <cellStyle name="Normal 36 16 5" xfId="18161"/>
    <cellStyle name="Normal 36 16 5 2" xfId="24863"/>
    <cellStyle name="Normal 36 16 6" xfId="19541"/>
    <cellStyle name="Normal 36 17" xfId="11226"/>
    <cellStyle name="Normal 36 17 2" xfId="14554"/>
    <cellStyle name="Normal 36 17 2 2" xfId="22277"/>
    <cellStyle name="Normal 36 18" xfId="18517"/>
    <cellStyle name="Normal 36 18 2" xfId="25184"/>
    <cellStyle name="Normal 36 19" xfId="18715"/>
    <cellStyle name="Normal 36 19 2" xfId="25374"/>
    <cellStyle name="Normal 36 2" xfId="554"/>
    <cellStyle name="Normal 36 2 2" xfId="11234"/>
    <cellStyle name="Normal 36 2 2 2" xfId="14555"/>
    <cellStyle name="Normal 36 2 2 2 2" xfId="22278"/>
    <cellStyle name="Normal 36 2 3" xfId="6430"/>
    <cellStyle name="Normal 36 20" xfId="18909"/>
    <cellStyle name="Normal 36 20 2" xfId="25565"/>
    <cellStyle name="Normal 36 21" xfId="19160"/>
    <cellStyle name="Normal 36 22" xfId="6429"/>
    <cellStyle name="Normal 36 3" xfId="2103"/>
    <cellStyle name="Normal 36 3 2" xfId="3139"/>
    <cellStyle name="Normal 36 3 2 10" xfId="19296"/>
    <cellStyle name="Normal 36 3 2 11" xfId="7979"/>
    <cellStyle name="Normal 36 3 2 2" xfId="9392"/>
    <cellStyle name="Normal 36 3 2 2 2" xfId="11237"/>
    <cellStyle name="Normal 36 3 2 2 2 2" xfId="14559"/>
    <cellStyle name="Normal 36 3 2 2 2 2 2" xfId="22282"/>
    <cellStyle name="Normal 36 3 2 2 3" xfId="10577"/>
    <cellStyle name="Normal 36 3 2 2 3 2" xfId="14560"/>
    <cellStyle name="Normal 36 3 2 2 3 2 2" xfId="22283"/>
    <cellStyle name="Normal 36 3 2 2 3 3" xfId="20559"/>
    <cellStyle name="Normal 36 3 2 2 4" xfId="14558"/>
    <cellStyle name="Normal 36 3 2 2 4 2" xfId="22281"/>
    <cellStyle name="Normal 36 3 2 2 5" xfId="18384"/>
    <cellStyle name="Normal 36 3 2 2 5 2" xfId="25086"/>
    <cellStyle name="Normal 36 3 2 2 6" xfId="19764"/>
    <cellStyle name="Normal 36 3 2 3" xfId="11236"/>
    <cellStyle name="Normal 36 3 2 3 2" xfId="14561"/>
    <cellStyle name="Normal 36 3 2 3 2 2" xfId="22284"/>
    <cellStyle name="Normal 36 3 2 4" xfId="10133"/>
    <cellStyle name="Normal 36 3 2 4 2" xfId="14562"/>
    <cellStyle name="Normal 36 3 2 4 2 2" xfId="22285"/>
    <cellStyle name="Normal 36 3 2 4 3" xfId="20107"/>
    <cellStyle name="Normal 36 3 2 5" xfId="14557"/>
    <cellStyle name="Normal 36 3 2 5 2" xfId="22280"/>
    <cellStyle name="Normal 36 3 2 6" xfId="17816"/>
    <cellStyle name="Normal 36 3 2 6 2" xfId="24633"/>
    <cellStyle name="Normal 36 3 2 7" xfId="18647"/>
    <cellStyle name="Normal 36 3 2 7 2" xfId="25315"/>
    <cellStyle name="Normal 36 3 2 8" xfId="18847"/>
    <cellStyle name="Normal 36 3 2 8 2" xfId="25506"/>
    <cellStyle name="Normal 36 3 2 9" xfId="19078"/>
    <cellStyle name="Normal 36 3 2 9 2" xfId="25719"/>
    <cellStyle name="Normal 36 3 3" xfId="4934"/>
    <cellStyle name="Normal 36 3 3 2" xfId="11238"/>
    <cellStyle name="Normal 36 3 3 2 2" xfId="14563"/>
    <cellStyle name="Normal 36 3 3 2 2 2" xfId="22286"/>
    <cellStyle name="Normal 36 3 3 3" xfId="8876"/>
    <cellStyle name="Normal 36 3 4" xfId="9950"/>
    <cellStyle name="Normal 36 3 4 2" xfId="14564"/>
    <cellStyle name="Normal 36 3 4 2 2" xfId="22287"/>
    <cellStyle name="Normal 36 3 4 3" xfId="17632"/>
    <cellStyle name="Normal 36 3 4 3 2" xfId="24537"/>
    <cellStyle name="Normal 36 3 4 4" xfId="20044"/>
    <cellStyle name="Normal 36 3 5" xfId="11235"/>
    <cellStyle name="Normal 36 3 5 2" xfId="14565"/>
    <cellStyle name="Normal 36 3 5 2 2" xfId="22288"/>
    <cellStyle name="Normal 36 3 6" xfId="14556"/>
    <cellStyle name="Normal 36 3 6 2" xfId="22279"/>
    <cellStyle name="Normal 36 4" xfId="2610"/>
    <cellStyle name="Normal 36 4 2" xfId="3140"/>
    <cellStyle name="Normal 36 4 2 2" xfId="14566"/>
    <cellStyle name="Normal 36 4 2 2 2" xfId="22289"/>
    <cellStyle name="Normal 36 4 2 3" xfId="11239"/>
    <cellStyle name="Normal 36 4 3" xfId="4935"/>
    <cellStyle name="Normal 36 4 4" xfId="7980"/>
    <cellStyle name="Normal 36 5" xfId="3138"/>
    <cellStyle name="Normal 36 5 2" xfId="11240"/>
    <cellStyle name="Normal 36 5 2 2" xfId="14567"/>
    <cellStyle name="Normal 36 5 2 2 2" xfId="22290"/>
    <cellStyle name="Normal 36 5 3" xfId="7981"/>
    <cellStyle name="Normal 36 6" xfId="4932"/>
    <cellStyle name="Normal 36 6 2" xfId="11241"/>
    <cellStyle name="Normal 36 6 2 2" xfId="14568"/>
    <cellStyle name="Normal 36 6 2 2 2" xfId="22291"/>
    <cellStyle name="Normal 36 6 3" xfId="7982"/>
    <cellStyle name="Normal 36 7" xfId="7983"/>
    <cellStyle name="Normal 36 7 2" xfId="11242"/>
    <cellStyle name="Normal 36 7 2 2" xfId="14569"/>
    <cellStyle name="Normal 36 7 2 2 2" xfId="22292"/>
    <cellStyle name="Normal 36 8" xfId="7984"/>
    <cellStyle name="Normal 36 8 2" xfId="11243"/>
    <cellStyle name="Normal 36 8 2 2" xfId="14570"/>
    <cellStyle name="Normal 36 8 2 2 2" xfId="22293"/>
    <cellStyle name="Normal 36 9" xfId="7985"/>
    <cellStyle name="Normal 36 9 2" xfId="11244"/>
    <cellStyle name="Normal 36 9 2 2" xfId="14571"/>
    <cellStyle name="Normal 36 9 2 2 2" xfId="22294"/>
    <cellStyle name="Normal 37" xfId="555"/>
    <cellStyle name="Normal 37 10" xfId="6431"/>
    <cellStyle name="Normal 37 2" xfId="556"/>
    <cellStyle name="Normal 37 2 2" xfId="7986"/>
    <cellStyle name="Normal 37 2 2 2" xfId="11247"/>
    <cellStyle name="Normal 37 2 2 2 2" xfId="14572"/>
    <cellStyle name="Normal 37 2 2 2 2 2" xfId="22295"/>
    <cellStyle name="Normal 37 2 3" xfId="8878"/>
    <cellStyle name="Normal 37 2 3 2" xfId="11248"/>
    <cellStyle name="Normal 37 2 3 2 2" xfId="14573"/>
    <cellStyle name="Normal 37 2 3 2 2 2" xfId="22296"/>
    <cellStyle name="Normal 37 2 4" xfId="9951"/>
    <cellStyle name="Normal 37 2 4 2" xfId="17633"/>
    <cellStyle name="Normal 37 2 5" xfId="11246"/>
    <cellStyle name="Normal 37 2 5 2" xfId="14574"/>
    <cellStyle name="Normal 37 2 5 2 2" xfId="22297"/>
    <cellStyle name="Normal 37 2 6" xfId="6432"/>
    <cellStyle name="Normal 37 3" xfId="2104"/>
    <cellStyle name="Normal 37 3 2" xfId="3142"/>
    <cellStyle name="Normal 37 3 2 10" xfId="19297"/>
    <cellStyle name="Normal 37 3 2 11" xfId="7987"/>
    <cellStyle name="Normal 37 3 2 2" xfId="9393"/>
    <cellStyle name="Normal 37 3 2 2 2" xfId="11251"/>
    <cellStyle name="Normal 37 3 2 2 2 2" xfId="14578"/>
    <cellStyle name="Normal 37 3 2 2 2 2 2" xfId="22301"/>
    <cellStyle name="Normal 37 3 2 2 3" xfId="10578"/>
    <cellStyle name="Normal 37 3 2 2 3 2" xfId="14579"/>
    <cellStyle name="Normal 37 3 2 2 3 2 2" xfId="22302"/>
    <cellStyle name="Normal 37 3 2 2 3 3" xfId="20560"/>
    <cellStyle name="Normal 37 3 2 2 4" xfId="14577"/>
    <cellStyle name="Normal 37 3 2 2 4 2" xfId="22300"/>
    <cellStyle name="Normal 37 3 2 2 5" xfId="18385"/>
    <cellStyle name="Normal 37 3 2 2 5 2" xfId="25087"/>
    <cellStyle name="Normal 37 3 2 2 6" xfId="19765"/>
    <cellStyle name="Normal 37 3 2 3" xfId="11250"/>
    <cellStyle name="Normal 37 3 2 3 2" xfId="14580"/>
    <cellStyle name="Normal 37 3 2 3 2 2" xfId="22303"/>
    <cellStyle name="Normal 37 3 2 4" xfId="10134"/>
    <cellStyle name="Normal 37 3 2 4 2" xfId="14581"/>
    <cellStyle name="Normal 37 3 2 4 2 2" xfId="22304"/>
    <cellStyle name="Normal 37 3 2 4 3" xfId="20108"/>
    <cellStyle name="Normal 37 3 2 5" xfId="14576"/>
    <cellStyle name="Normal 37 3 2 5 2" xfId="22299"/>
    <cellStyle name="Normal 37 3 2 6" xfId="17817"/>
    <cellStyle name="Normal 37 3 2 6 2" xfId="24634"/>
    <cellStyle name="Normal 37 3 2 7" xfId="18648"/>
    <cellStyle name="Normal 37 3 2 7 2" xfId="25316"/>
    <cellStyle name="Normal 37 3 2 8" xfId="18848"/>
    <cellStyle name="Normal 37 3 2 8 2" xfId="25507"/>
    <cellStyle name="Normal 37 3 2 9" xfId="19079"/>
    <cellStyle name="Normal 37 3 2 9 2" xfId="25720"/>
    <cellStyle name="Normal 37 3 3" xfId="4938"/>
    <cellStyle name="Normal 37 3 3 2" xfId="11252"/>
    <cellStyle name="Normal 37 3 3 2 2" xfId="14582"/>
    <cellStyle name="Normal 37 3 3 2 2 2" xfId="22305"/>
    <cellStyle name="Normal 37 3 3 3" xfId="8877"/>
    <cellStyle name="Normal 37 3 4" xfId="11249"/>
    <cellStyle name="Normal 37 3 4 2" xfId="14583"/>
    <cellStyle name="Normal 37 3 4 2 2" xfId="22306"/>
    <cellStyle name="Normal 37 3 5" xfId="9952"/>
    <cellStyle name="Normal 37 3 5 2" xfId="14584"/>
    <cellStyle name="Normal 37 3 5 2 2" xfId="22307"/>
    <cellStyle name="Normal 37 3 5 3" xfId="20045"/>
    <cellStyle name="Normal 37 3 6" xfId="14575"/>
    <cellStyle name="Normal 37 3 6 2" xfId="22298"/>
    <cellStyle name="Normal 37 3 7" xfId="17634"/>
    <cellStyle name="Normal 37 3 7 2" xfId="24538"/>
    <cellStyle name="Normal 37 4" xfId="2611"/>
    <cellStyle name="Normal 37 4 2" xfId="3143"/>
    <cellStyle name="Normal 37 4 2 2" xfId="14586"/>
    <cellStyle name="Normal 37 4 2 2 2" xfId="22309"/>
    <cellStyle name="Normal 37 4 2 3" xfId="11253"/>
    <cellStyle name="Normal 37 4 3" xfId="4939"/>
    <cellStyle name="Normal 37 4 3 2" xfId="14587"/>
    <cellStyle name="Normal 37 4 3 2 2" xfId="22310"/>
    <cellStyle name="Normal 37 4 3 3" xfId="20337"/>
    <cellStyle name="Normal 37 4 4" xfId="14585"/>
    <cellStyle name="Normal 37 4 4 2" xfId="22308"/>
    <cellStyle name="Normal 37 4 5" xfId="18162"/>
    <cellStyle name="Normal 37 4 5 2" xfId="24864"/>
    <cellStyle name="Normal 37 4 6" xfId="19542"/>
    <cellStyle name="Normal 37 5" xfId="3141"/>
    <cellStyle name="Normal 37 5 2" xfId="14588"/>
    <cellStyle name="Normal 37 5 2 2" xfId="22311"/>
    <cellStyle name="Normal 37 5 3" xfId="11245"/>
    <cellStyle name="Normal 37 6" xfId="4936"/>
    <cellStyle name="Normal 37 6 2" xfId="25185"/>
    <cellStyle name="Normal 37 7" xfId="18716"/>
    <cellStyle name="Normal 37 7 2" xfId="25375"/>
    <cellStyle name="Normal 37 8" xfId="18910"/>
    <cellStyle name="Normal 37 8 2" xfId="25566"/>
    <cellStyle name="Normal 37 9" xfId="19161"/>
    <cellStyle name="Normal 38" xfId="557"/>
    <cellStyle name="Normal 38 10" xfId="7988"/>
    <cellStyle name="Normal 38 10 2" xfId="11255"/>
    <cellStyle name="Normal 38 10 2 2" xfId="14589"/>
    <cellStyle name="Normal 38 10 2 2 2" xfId="22312"/>
    <cellStyle name="Normal 38 11" xfId="7989"/>
    <cellStyle name="Normal 38 11 2" xfId="11256"/>
    <cellStyle name="Normal 38 11 2 2" xfId="14590"/>
    <cellStyle name="Normal 38 11 2 2 2" xfId="22313"/>
    <cellStyle name="Normal 38 12" xfId="7990"/>
    <cellStyle name="Normal 38 12 2" xfId="11257"/>
    <cellStyle name="Normal 38 12 2 2" xfId="14591"/>
    <cellStyle name="Normal 38 12 2 2 2" xfId="22314"/>
    <cellStyle name="Normal 38 13" xfId="7991"/>
    <cellStyle name="Normal 38 13 2" xfId="11258"/>
    <cellStyle name="Normal 38 13 2 2" xfId="14592"/>
    <cellStyle name="Normal 38 13 2 2 2" xfId="22315"/>
    <cellStyle name="Normal 38 14" xfId="7992"/>
    <cellStyle name="Normal 38 14 2" xfId="11259"/>
    <cellStyle name="Normal 38 14 2 2" xfId="14593"/>
    <cellStyle name="Normal 38 14 2 2 2" xfId="22316"/>
    <cellStyle name="Normal 38 15" xfId="7993"/>
    <cellStyle name="Normal 38 15 2" xfId="11260"/>
    <cellStyle name="Normal 38 15 2 2" xfId="14594"/>
    <cellStyle name="Normal 38 15 2 2 2" xfId="22317"/>
    <cellStyle name="Normal 38 16" xfId="9149"/>
    <cellStyle name="Normal 38 16 2" xfId="11261"/>
    <cellStyle name="Normal 38 16 2 2" xfId="14596"/>
    <cellStyle name="Normal 38 16 2 2 2" xfId="22319"/>
    <cellStyle name="Normal 38 16 3" xfId="10356"/>
    <cellStyle name="Normal 38 16 3 2" xfId="14597"/>
    <cellStyle name="Normal 38 16 3 2 2" xfId="22320"/>
    <cellStyle name="Normal 38 16 3 3" xfId="20338"/>
    <cellStyle name="Normal 38 16 4" xfId="14595"/>
    <cellStyle name="Normal 38 16 4 2" xfId="22318"/>
    <cellStyle name="Normal 38 16 5" xfId="18163"/>
    <cellStyle name="Normal 38 16 5 2" xfId="24865"/>
    <cellStyle name="Normal 38 16 6" xfId="19543"/>
    <cellStyle name="Normal 38 17" xfId="11254"/>
    <cellStyle name="Normal 38 17 2" xfId="14598"/>
    <cellStyle name="Normal 38 17 2 2" xfId="22321"/>
    <cellStyle name="Normal 38 18" xfId="18518"/>
    <cellStyle name="Normal 38 18 2" xfId="25186"/>
    <cellStyle name="Normal 38 19" xfId="18717"/>
    <cellStyle name="Normal 38 19 2" xfId="25376"/>
    <cellStyle name="Normal 38 2" xfId="558"/>
    <cellStyle name="Normal 38 2 2" xfId="11262"/>
    <cellStyle name="Normal 38 2 2 2" xfId="14599"/>
    <cellStyle name="Normal 38 2 2 2 2" xfId="22322"/>
    <cellStyle name="Normal 38 2 3" xfId="6434"/>
    <cellStyle name="Normal 38 20" xfId="18911"/>
    <cellStyle name="Normal 38 20 2" xfId="25567"/>
    <cellStyle name="Normal 38 21" xfId="19162"/>
    <cellStyle name="Normal 38 22" xfId="6433"/>
    <cellStyle name="Normal 38 3" xfId="2105"/>
    <cellStyle name="Normal 38 3 2" xfId="3145"/>
    <cellStyle name="Normal 38 3 2 10" xfId="19298"/>
    <cellStyle name="Normal 38 3 2 11" xfId="7994"/>
    <cellStyle name="Normal 38 3 2 2" xfId="9394"/>
    <cellStyle name="Normal 38 3 2 2 2" xfId="11265"/>
    <cellStyle name="Normal 38 3 2 2 2 2" xfId="14603"/>
    <cellStyle name="Normal 38 3 2 2 2 2 2" xfId="22326"/>
    <cellStyle name="Normal 38 3 2 2 3" xfId="10579"/>
    <cellStyle name="Normal 38 3 2 2 3 2" xfId="14604"/>
    <cellStyle name="Normal 38 3 2 2 3 2 2" xfId="22327"/>
    <cellStyle name="Normal 38 3 2 2 3 3" xfId="20561"/>
    <cellStyle name="Normal 38 3 2 2 4" xfId="14602"/>
    <cellStyle name="Normal 38 3 2 2 4 2" xfId="22325"/>
    <cellStyle name="Normal 38 3 2 2 5" xfId="18386"/>
    <cellStyle name="Normal 38 3 2 2 5 2" xfId="25088"/>
    <cellStyle name="Normal 38 3 2 2 6" xfId="19766"/>
    <cellStyle name="Normal 38 3 2 3" xfId="11264"/>
    <cellStyle name="Normal 38 3 2 3 2" xfId="14605"/>
    <cellStyle name="Normal 38 3 2 3 2 2" xfId="22328"/>
    <cellStyle name="Normal 38 3 2 4" xfId="10135"/>
    <cellStyle name="Normal 38 3 2 4 2" xfId="14606"/>
    <cellStyle name="Normal 38 3 2 4 2 2" xfId="22329"/>
    <cellStyle name="Normal 38 3 2 4 3" xfId="20109"/>
    <cellStyle name="Normal 38 3 2 5" xfId="14601"/>
    <cellStyle name="Normal 38 3 2 5 2" xfId="22324"/>
    <cellStyle name="Normal 38 3 2 6" xfId="17818"/>
    <cellStyle name="Normal 38 3 2 6 2" xfId="24635"/>
    <cellStyle name="Normal 38 3 2 7" xfId="18649"/>
    <cellStyle name="Normal 38 3 2 7 2" xfId="25317"/>
    <cellStyle name="Normal 38 3 2 8" xfId="18849"/>
    <cellStyle name="Normal 38 3 2 8 2" xfId="25508"/>
    <cellStyle name="Normal 38 3 2 9" xfId="19080"/>
    <cellStyle name="Normal 38 3 2 9 2" xfId="25721"/>
    <cellStyle name="Normal 38 3 3" xfId="4942"/>
    <cellStyle name="Normal 38 3 3 2" xfId="11266"/>
    <cellStyle name="Normal 38 3 3 2 2" xfId="14607"/>
    <cellStyle name="Normal 38 3 3 2 2 2" xfId="22330"/>
    <cellStyle name="Normal 38 3 3 3" xfId="8879"/>
    <cellStyle name="Normal 38 3 4" xfId="9953"/>
    <cellStyle name="Normal 38 3 4 2" xfId="14608"/>
    <cellStyle name="Normal 38 3 4 2 2" xfId="22331"/>
    <cellStyle name="Normal 38 3 4 3" xfId="17635"/>
    <cellStyle name="Normal 38 3 4 3 2" xfId="24539"/>
    <cellStyle name="Normal 38 3 4 4" xfId="20046"/>
    <cellStyle name="Normal 38 3 5" xfId="11263"/>
    <cellStyle name="Normal 38 3 5 2" xfId="14609"/>
    <cellStyle name="Normal 38 3 5 2 2" xfId="22332"/>
    <cellStyle name="Normal 38 3 6" xfId="14600"/>
    <cellStyle name="Normal 38 3 6 2" xfId="22323"/>
    <cellStyle name="Normal 38 4" xfId="2612"/>
    <cellStyle name="Normal 38 4 2" xfId="3146"/>
    <cellStyle name="Normal 38 4 2 2" xfId="14610"/>
    <cellStyle name="Normal 38 4 2 2 2" xfId="22333"/>
    <cellStyle name="Normal 38 4 2 3" xfId="11267"/>
    <cellStyle name="Normal 38 4 3" xfId="4943"/>
    <cellStyle name="Normal 38 4 4" xfId="7995"/>
    <cellStyle name="Normal 38 5" xfId="3144"/>
    <cellStyle name="Normal 38 5 2" xfId="11268"/>
    <cellStyle name="Normal 38 5 2 2" xfId="14611"/>
    <cellStyle name="Normal 38 5 2 2 2" xfId="22334"/>
    <cellStyle name="Normal 38 5 3" xfId="7996"/>
    <cellStyle name="Normal 38 6" xfId="4940"/>
    <cellStyle name="Normal 38 6 2" xfId="11269"/>
    <cellStyle name="Normal 38 6 2 2" xfId="14612"/>
    <cellStyle name="Normal 38 6 2 2 2" xfId="22335"/>
    <cellStyle name="Normal 38 6 3" xfId="7997"/>
    <cellStyle name="Normal 38 7" xfId="7998"/>
    <cellStyle name="Normal 38 7 2" xfId="11270"/>
    <cellStyle name="Normal 38 7 2 2" xfId="14613"/>
    <cellStyle name="Normal 38 7 2 2 2" xfId="22336"/>
    <cellStyle name="Normal 38 8" xfId="7999"/>
    <cellStyle name="Normal 38 8 2" xfId="11271"/>
    <cellStyle name="Normal 38 8 2 2" xfId="14614"/>
    <cellStyle name="Normal 38 8 2 2 2" xfId="22337"/>
    <cellStyle name="Normal 38 9" xfId="8000"/>
    <cellStyle name="Normal 38 9 2" xfId="11272"/>
    <cellStyle name="Normal 38 9 2 2" xfId="14615"/>
    <cellStyle name="Normal 38 9 2 2 2" xfId="22338"/>
    <cellStyle name="Normal 381" xfId="3545"/>
    <cellStyle name="Normal 39" xfId="559"/>
    <cellStyle name="Normal 39 10" xfId="8001"/>
    <cellStyle name="Normal 39 10 2" xfId="11274"/>
    <cellStyle name="Normal 39 10 2 2" xfId="14616"/>
    <cellStyle name="Normal 39 10 2 2 2" xfId="22339"/>
    <cellStyle name="Normal 39 11" xfId="8002"/>
    <cellStyle name="Normal 39 11 2" xfId="11275"/>
    <cellStyle name="Normal 39 11 2 2" xfId="14617"/>
    <cellStyle name="Normal 39 11 2 2 2" xfId="22340"/>
    <cellStyle name="Normal 39 12" xfId="8003"/>
    <cellStyle name="Normal 39 12 2" xfId="11276"/>
    <cellStyle name="Normal 39 12 2 2" xfId="14618"/>
    <cellStyle name="Normal 39 12 2 2 2" xfId="22341"/>
    <cellStyle name="Normal 39 13" xfId="8004"/>
    <cellStyle name="Normal 39 13 2" xfId="11277"/>
    <cellStyle name="Normal 39 13 2 2" xfId="14619"/>
    <cellStyle name="Normal 39 13 2 2 2" xfId="22342"/>
    <cellStyle name="Normal 39 14" xfId="8005"/>
    <cellStyle name="Normal 39 14 2" xfId="11278"/>
    <cellStyle name="Normal 39 14 2 2" xfId="14620"/>
    <cellStyle name="Normal 39 14 2 2 2" xfId="22343"/>
    <cellStyle name="Normal 39 15" xfId="8006"/>
    <cellStyle name="Normal 39 15 2" xfId="11279"/>
    <cellStyle name="Normal 39 15 2 2" xfId="14621"/>
    <cellStyle name="Normal 39 15 2 2 2" xfId="22344"/>
    <cellStyle name="Normal 39 16" xfId="9150"/>
    <cellStyle name="Normal 39 16 2" xfId="11280"/>
    <cellStyle name="Normal 39 16 2 2" xfId="14623"/>
    <cellStyle name="Normal 39 16 2 2 2" xfId="22346"/>
    <cellStyle name="Normal 39 16 3" xfId="10357"/>
    <cellStyle name="Normal 39 16 3 2" xfId="14624"/>
    <cellStyle name="Normal 39 16 3 2 2" xfId="22347"/>
    <cellStyle name="Normal 39 16 3 3" xfId="20339"/>
    <cellStyle name="Normal 39 16 4" xfId="14622"/>
    <cellStyle name="Normal 39 16 4 2" xfId="22345"/>
    <cellStyle name="Normal 39 16 5" xfId="18164"/>
    <cellStyle name="Normal 39 16 5 2" xfId="24866"/>
    <cellStyle name="Normal 39 16 6" xfId="19544"/>
    <cellStyle name="Normal 39 17" xfId="11273"/>
    <cellStyle name="Normal 39 17 2" xfId="14625"/>
    <cellStyle name="Normal 39 17 2 2" xfId="22348"/>
    <cellStyle name="Normal 39 18" xfId="18519"/>
    <cellStyle name="Normal 39 18 2" xfId="25187"/>
    <cellStyle name="Normal 39 19" xfId="18718"/>
    <cellStyle name="Normal 39 19 2" xfId="25377"/>
    <cellStyle name="Normal 39 2" xfId="2106"/>
    <cellStyle name="Normal 39 2 2" xfId="3148"/>
    <cellStyle name="Normal 39 2 2 2" xfId="14626"/>
    <cellStyle name="Normal 39 2 2 2 2" xfId="22349"/>
    <cellStyle name="Normal 39 2 2 3" xfId="11281"/>
    <cellStyle name="Normal 39 2 3" xfId="4945"/>
    <cellStyle name="Normal 39 2 4" xfId="6436"/>
    <cellStyle name="Normal 39 20" xfId="18912"/>
    <cellStyle name="Normal 39 20 2" xfId="25568"/>
    <cellStyle name="Normal 39 21" xfId="19163"/>
    <cellStyle name="Normal 39 22" xfId="6435"/>
    <cellStyle name="Normal 39 3" xfId="2613"/>
    <cellStyle name="Normal 39 3 2" xfId="3149"/>
    <cellStyle name="Normal 39 3 2 10" xfId="19299"/>
    <cellStyle name="Normal 39 3 2 11" xfId="8007"/>
    <cellStyle name="Normal 39 3 2 2" xfId="9395"/>
    <cellStyle name="Normal 39 3 2 2 2" xfId="11284"/>
    <cellStyle name="Normal 39 3 2 2 2 2" xfId="14630"/>
    <cellStyle name="Normal 39 3 2 2 2 2 2" xfId="22353"/>
    <cellStyle name="Normal 39 3 2 2 3" xfId="10580"/>
    <cellStyle name="Normal 39 3 2 2 3 2" xfId="14631"/>
    <cellStyle name="Normal 39 3 2 2 3 2 2" xfId="22354"/>
    <cellStyle name="Normal 39 3 2 2 3 3" xfId="20562"/>
    <cellStyle name="Normal 39 3 2 2 4" xfId="14629"/>
    <cellStyle name="Normal 39 3 2 2 4 2" xfId="22352"/>
    <cellStyle name="Normal 39 3 2 2 5" xfId="18387"/>
    <cellStyle name="Normal 39 3 2 2 5 2" xfId="25089"/>
    <cellStyle name="Normal 39 3 2 2 6" xfId="19767"/>
    <cellStyle name="Normal 39 3 2 3" xfId="11283"/>
    <cellStyle name="Normal 39 3 2 3 2" xfId="14632"/>
    <cellStyle name="Normal 39 3 2 3 2 2" xfId="22355"/>
    <cellStyle name="Normal 39 3 2 4" xfId="10136"/>
    <cellStyle name="Normal 39 3 2 4 2" xfId="14633"/>
    <cellStyle name="Normal 39 3 2 4 2 2" xfId="22356"/>
    <cellStyle name="Normal 39 3 2 4 3" xfId="20110"/>
    <cellStyle name="Normal 39 3 2 5" xfId="14628"/>
    <cellStyle name="Normal 39 3 2 5 2" xfId="22351"/>
    <cellStyle name="Normal 39 3 2 6" xfId="17819"/>
    <cellStyle name="Normal 39 3 2 6 2" xfId="24636"/>
    <cellStyle name="Normal 39 3 2 7" xfId="18650"/>
    <cellStyle name="Normal 39 3 2 7 2" xfId="25318"/>
    <cellStyle name="Normal 39 3 2 8" xfId="18850"/>
    <cellStyle name="Normal 39 3 2 8 2" xfId="25509"/>
    <cellStyle name="Normal 39 3 2 9" xfId="19081"/>
    <cellStyle name="Normal 39 3 2 9 2" xfId="25722"/>
    <cellStyle name="Normal 39 3 3" xfId="4946"/>
    <cellStyle name="Normal 39 3 3 2" xfId="11285"/>
    <cellStyle name="Normal 39 3 3 2 2" xfId="14634"/>
    <cellStyle name="Normal 39 3 3 2 2 2" xfId="22357"/>
    <cellStyle name="Normal 39 3 3 3" xfId="8880"/>
    <cellStyle name="Normal 39 3 4" xfId="9954"/>
    <cellStyle name="Normal 39 3 4 2" xfId="14635"/>
    <cellStyle name="Normal 39 3 4 2 2" xfId="22358"/>
    <cellStyle name="Normal 39 3 4 3" xfId="17636"/>
    <cellStyle name="Normal 39 3 4 3 2" xfId="24540"/>
    <cellStyle name="Normal 39 3 4 4" xfId="20047"/>
    <cellStyle name="Normal 39 3 5" xfId="11282"/>
    <cellStyle name="Normal 39 3 5 2" xfId="14636"/>
    <cellStyle name="Normal 39 3 5 2 2" xfId="22359"/>
    <cellStyle name="Normal 39 3 6" xfId="14627"/>
    <cellStyle name="Normal 39 3 6 2" xfId="22350"/>
    <cellStyle name="Normal 39 4" xfId="3147"/>
    <cellStyle name="Normal 39 4 2" xfId="11286"/>
    <cellStyle name="Normal 39 4 2 2" xfId="14637"/>
    <cellStyle name="Normal 39 4 2 2 2" xfId="22360"/>
    <cellStyle name="Normal 39 4 3" xfId="8008"/>
    <cellStyle name="Normal 39 5" xfId="4944"/>
    <cellStyle name="Normal 39 5 2" xfId="11287"/>
    <cellStyle name="Normal 39 5 2 2" xfId="14638"/>
    <cellStyle name="Normal 39 5 2 2 2" xfId="22361"/>
    <cellStyle name="Normal 39 5 3" xfId="8009"/>
    <cellStyle name="Normal 39 6" xfId="8010"/>
    <cellStyle name="Normal 39 6 2" xfId="11288"/>
    <cellStyle name="Normal 39 6 2 2" xfId="14639"/>
    <cellStyle name="Normal 39 6 2 2 2" xfId="22362"/>
    <cellStyle name="Normal 39 7" xfId="8011"/>
    <cellStyle name="Normal 39 7 2" xfId="11289"/>
    <cellStyle name="Normal 39 7 2 2" xfId="14640"/>
    <cellStyle name="Normal 39 7 2 2 2" xfId="22363"/>
    <cellStyle name="Normal 39 8" xfId="8012"/>
    <cellStyle name="Normal 39 8 2" xfId="11290"/>
    <cellStyle name="Normal 39 8 2 2" xfId="14641"/>
    <cellStyle name="Normal 39 8 2 2 2" xfId="22364"/>
    <cellStyle name="Normal 39 9" xfId="8013"/>
    <cellStyle name="Normal 39 9 2" xfId="11291"/>
    <cellStyle name="Normal 39 9 2 2" xfId="14642"/>
    <cellStyle name="Normal 39 9 2 2 2" xfId="22365"/>
    <cellStyle name="Normal 4" xfId="560"/>
    <cellStyle name="Normal 4 10" xfId="8014"/>
    <cellStyle name="Normal 4 10 2" xfId="11293"/>
    <cellStyle name="Normal 4 10 2 2" xfId="14643"/>
    <cellStyle name="Normal 4 10 2 2 2" xfId="22366"/>
    <cellStyle name="Normal 4 11" xfId="8015"/>
    <cellStyle name="Normal 4 11 2" xfId="11294"/>
    <cellStyle name="Normal 4 11 2 2" xfId="14644"/>
    <cellStyle name="Normal 4 11 2 2 2" xfId="22367"/>
    <cellStyle name="Normal 4 12" xfId="8016"/>
    <cellStyle name="Normal 4 12 2" xfId="11295"/>
    <cellStyle name="Normal 4 12 2 2" xfId="14645"/>
    <cellStyle name="Normal 4 12 2 2 2" xfId="22368"/>
    <cellStyle name="Normal 4 13" xfId="8017"/>
    <cellStyle name="Normal 4 13 2" xfId="11296"/>
    <cellStyle name="Normal 4 13 2 2" xfId="14646"/>
    <cellStyle name="Normal 4 13 2 2 2" xfId="22369"/>
    <cellStyle name="Normal 4 14" xfId="8018"/>
    <cellStyle name="Normal 4 14 2" xfId="11297"/>
    <cellStyle name="Normal 4 14 2 2" xfId="14647"/>
    <cellStyle name="Normal 4 14 2 2 2" xfId="22370"/>
    <cellStyle name="Normal 4 15" xfId="8019"/>
    <cellStyle name="Normal 4 15 2" xfId="11298"/>
    <cellStyle name="Normal 4 15 2 2" xfId="14648"/>
    <cellStyle name="Normal 4 15 2 2 2" xfId="22371"/>
    <cellStyle name="Normal 4 16" xfId="8020"/>
    <cellStyle name="Normal 4 16 2" xfId="11299"/>
    <cellStyle name="Normal 4 16 2 2" xfId="14649"/>
    <cellStyle name="Normal 4 16 2 2 2" xfId="22372"/>
    <cellStyle name="Normal 4 17" xfId="8021"/>
    <cellStyle name="Normal 4 17 2" xfId="11300"/>
    <cellStyle name="Normal 4 17 2 2" xfId="14650"/>
    <cellStyle name="Normal 4 17 2 2 2" xfId="22373"/>
    <cellStyle name="Normal 4 18" xfId="9955"/>
    <cellStyle name="Normal 4 19" xfId="11292"/>
    <cellStyle name="Normal 4 19 2" xfId="14651"/>
    <cellStyle name="Normal 4 19 2 2" xfId="22374"/>
    <cellStyle name="Normal 4 2" xfId="561"/>
    <cellStyle name="Normal 4 2 10" xfId="14652"/>
    <cellStyle name="Normal 4 2 10 2" xfId="22375"/>
    <cellStyle name="Normal 4 2 11" xfId="16826"/>
    <cellStyle name="Normal 4 2 11 2" xfId="24363"/>
    <cellStyle name="Normal 4 2 12" xfId="6438"/>
    <cellStyle name="Normal 4 2 2" xfId="1332"/>
    <cellStyle name="Normal 4 2 2 2" xfId="2901"/>
    <cellStyle name="Normal 4 2 2 2 10" xfId="19301"/>
    <cellStyle name="Normal 4 2 2 2 11" xfId="8518"/>
    <cellStyle name="Normal 4 2 2 2 2" xfId="9397"/>
    <cellStyle name="Normal 4 2 2 2 2 2" xfId="11304"/>
    <cellStyle name="Normal 4 2 2 2 2 2 2" xfId="14656"/>
    <cellStyle name="Normal 4 2 2 2 2 2 2 2" xfId="22379"/>
    <cellStyle name="Normal 4 2 2 2 2 3" xfId="10582"/>
    <cellStyle name="Normal 4 2 2 2 2 3 2" xfId="14657"/>
    <cellStyle name="Normal 4 2 2 2 2 3 2 2" xfId="22380"/>
    <cellStyle name="Normal 4 2 2 2 2 3 3" xfId="20564"/>
    <cellStyle name="Normal 4 2 2 2 2 4" xfId="14655"/>
    <cellStyle name="Normal 4 2 2 2 2 4 2" xfId="22378"/>
    <cellStyle name="Normal 4 2 2 2 2 5" xfId="18389"/>
    <cellStyle name="Normal 4 2 2 2 2 5 2" xfId="25091"/>
    <cellStyle name="Normal 4 2 2 2 2 6" xfId="19769"/>
    <cellStyle name="Normal 4 2 2 2 3" xfId="11303"/>
    <cellStyle name="Normal 4 2 2 2 3 2" xfId="14658"/>
    <cellStyle name="Normal 4 2 2 2 3 2 2" xfId="22381"/>
    <cellStyle name="Normal 4 2 2 2 4" xfId="10238"/>
    <cellStyle name="Normal 4 2 2 2 4 2" xfId="14659"/>
    <cellStyle name="Normal 4 2 2 2 4 2 2" xfId="22382"/>
    <cellStyle name="Normal 4 2 2 2 4 3" xfId="20214"/>
    <cellStyle name="Normal 4 2 2 2 5" xfId="14654"/>
    <cellStyle name="Normal 4 2 2 2 5 2" xfId="22377"/>
    <cellStyle name="Normal 4 2 2 2 6" xfId="17936"/>
    <cellStyle name="Normal 4 2 2 2 6 2" xfId="24741"/>
    <cellStyle name="Normal 4 2 2 2 7" xfId="18652"/>
    <cellStyle name="Normal 4 2 2 2 7 2" xfId="25320"/>
    <cellStyle name="Normal 4 2 2 2 8" xfId="18852"/>
    <cellStyle name="Normal 4 2 2 2 8 2" xfId="25511"/>
    <cellStyle name="Normal 4 2 2 2 9" xfId="19083"/>
    <cellStyle name="Normal 4 2 2 2 9 2" xfId="25724"/>
    <cellStyle name="Normal 4 2 2 3" xfId="8992"/>
    <cellStyle name="Normal 4 2 2 3 2" xfId="11305"/>
    <cellStyle name="Normal 4 2 2 3 2 2" xfId="14660"/>
    <cellStyle name="Normal 4 2 2 3 2 2 2" xfId="22383"/>
    <cellStyle name="Normal 4 2 2 4" xfId="9646"/>
    <cellStyle name="Normal 4 2 2 4 2" xfId="11302"/>
    <cellStyle name="Normal 4 2 2 4 2 2" xfId="14662"/>
    <cellStyle name="Normal 4 2 2 4 2 2 2" xfId="22385"/>
    <cellStyle name="Normal 4 2 2 4 3" xfId="14661"/>
    <cellStyle name="Normal 4 2 2 4 3 2" xfId="22384"/>
    <cellStyle name="Normal 4 2 2 4 4" xfId="19928"/>
    <cellStyle name="Normal 4 2 2 5" xfId="14653"/>
    <cellStyle name="Normal 4 2 2 5 2" xfId="22376"/>
    <cellStyle name="Normal 4 2 2 6" xfId="16827"/>
    <cellStyle name="Normal 4 2 2 6 2" xfId="24364"/>
    <cellStyle name="Normal 4 2 2 7" xfId="17638"/>
    <cellStyle name="Normal 4 2 2 7 2" xfId="24542"/>
    <cellStyle name="Normal 4 2 2 8" xfId="6439"/>
    <cellStyle name="Normal 4 2 3" xfId="3546"/>
    <cellStyle name="Normal 4 2 3 2" xfId="11306"/>
    <cellStyle name="Normal 4 2 3 2 2" xfId="14663"/>
    <cellStyle name="Normal 4 2 3 2 2 2" xfId="22386"/>
    <cellStyle name="Normal 4 2 3 3" xfId="6440"/>
    <cellStyle name="Normal 4 2 4" xfId="6441"/>
    <cellStyle name="Normal 4 2 4 2" xfId="11307"/>
    <cellStyle name="Normal 4 2 4 2 2" xfId="14664"/>
    <cellStyle name="Normal 4 2 4 2 2 2" xfId="22387"/>
    <cellStyle name="Normal 4 2 5" xfId="8517"/>
    <cellStyle name="Normal 4 2 5 10" xfId="19300"/>
    <cellStyle name="Normal 4 2 5 2" xfId="9396"/>
    <cellStyle name="Normal 4 2 5 2 2" xfId="11309"/>
    <cellStyle name="Normal 4 2 5 2 2 2" xfId="14667"/>
    <cellStyle name="Normal 4 2 5 2 2 2 2" xfId="22390"/>
    <cellStyle name="Normal 4 2 5 2 3" xfId="10581"/>
    <cellStyle name="Normal 4 2 5 2 3 2" xfId="14668"/>
    <cellStyle name="Normal 4 2 5 2 3 2 2" xfId="22391"/>
    <cellStyle name="Normal 4 2 5 2 3 3" xfId="20563"/>
    <cellStyle name="Normal 4 2 5 2 4" xfId="14666"/>
    <cellStyle name="Normal 4 2 5 2 4 2" xfId="22389"/>
    <cellStyle name="Normal 4 2 5 2 5" xfId="18388"/>
    <cellStyle name="Normal 4 2 5 2 5 2" xfId="25090"/>
    <cellStyle name="Normal 4 2 5 2 6" xfId="19768"/>
    <cellStyle name="Normal 4 2 5 3" xfId="11308"/>
    <cellStyle name="Normal 4 2 5 3 2" xfId="14669"/>
    <cellStyle name="Normal 4 2 5 3 2 2" xfId="22392"/>
    <cellStyle name="Normal 4 2 5 4" xfId="10237"/>
    <cellStyle name="Normal 4 2 5 4 2" xfId="14670"/>
    <cellStyle name="Normal 4 2 5 4 2 2" xfId="22393"/>
    <cellStyle name="Normal 4 2 5 4 3" xfId="20213"/>
    <cellStyle name="Normal 4 2 5 5" xfId="14665"/>
    <cellStyle name="Normal 4 2 5 5 2" xfId="22388"/>
    <cellStyle name="Normal 4 2 5 6" xfId="17935"/>
    <cellStyle name="Normal 4 2 5 6 2" xfId="24740"/>
    <cellStyle name="Normal 4 2 5 7" xfId="18651"/>
    <cellStyle name="Normal 4 2 5 7 2" xfId="25319"/>
    <cellStyle name="Normal 4 2 5 8" xfId="18851"/>
    <cellStyle name="Normal 4 2 5 8 2" xfId="25510"/>
    <cellStyle name="Normal 4 2 5 9" xfId="19082"/>
    <cellStyle name="Normal 4 2 5 9 2" xfId="25723"/>
    <cellStyle name="Normal 4 2 6" xfId="8979"/>
    <cellStyle name="Normal 4 2 6 2" xfId="11310"/>
    <cellStyle name="Normal 4 2 6 2 2" xfId="14671"/>
    <cellStyle name="Normal 4 2 6 2 2 2" xfId="22394"/>
    <cellStyle name="Normal 4 2 7" xfId="9645"/>
    <cellStyle name="Normal 4 2 7 2" xfId="14672"/>
    <cellStyle name="Normal 4 2 7 2 2" xfId="22395"/>
    <cellStyle name="Normal 4 2 7 3" xfId="17637"/>
    <cellStyle name="Normal 4 2 7 3 2" xfId="24541"/>
    <cellStyle name="Normal 4 2 7 4" xfId="19927"/>
    <cellStyle name="Normal 4 2 8" xfId="11301"/>
    <cellStyle name="Normal 4 2 8 2" xfId="14673"/>
    <cellStyle name="Normal 4 2 8 2 2" xfId="22396"/>
    <cellStyle name="Normal 4 2 9" xfId="12853"/>
    <cellStyle name="Normal 4 20" xfId="6437"/>
    <cellStyle name="Normal 4 3" xfId="562"/>
    <cellStyle name="Normal 4 3 2" xfId="1333"/>
    <cellStyle name="Normal 4 3 2 2" xfId="8519"/>
    <cellStyle name="Normal 4 3 2 2 10" xfId="19302"/>
    <cellStyle name="Normal 4 3 2 2 2" xfId="9398"/>
    <cellStyle name="Normal 4 3 2 2 2 2" xfId="11314"/>
    <cellStyle name="Normal 4 3 2 2 2 2 2" xfId="14677"/>
    <cellStyle name="Normal 4 3 2 2 2 2 2 2" xfId="22400"/>
    <cellStyle name="Normal 4 3 2 2 2 3" xfId="10583"/>
    <cellStyle name="Normal 4 3 2 2 2 3 2" xfId="14678"/>
    <cellStyle name="Normal 4 3 2 2 2 3 2 2" xfId="22401"/>
    <cellStyle name="Normal 4 3 2 2 2 3 3" xfId="20565"/>
    <cellStyle name="Normal 4 3 2 2 2 4" xfId="14676"/>
    <cellStyle name="Normal 4 3 2 2 2 4 2" xfId="22399"/>
    <cellStyle name="Normal 4 3 2 2 2 5" xfId="18390"/>
    <cellStyle name="Normal 4 3 2 2 2 5 2" xfId="25092"/>
    <cellStyle name="Normal 4 3 2 2 2 6" xfId="19770"/>
    <cellStyle name="Normal 4 3 2 2 3" xfId="11313"/>
    <cellStyle name="Normal 4 3 2 2 3 2" xfId="14679"/>
    <cellStyle name="Normal 4 3 2 2 3 2 2" xfId="22402"/>
    <cellStyle name="Normal 4 3 2 2 4" xfId="10239"/>
    <cellStyle name="Normal 4 3 2 2 4 2" xfId="14680"/>
    <cellStyle name="Normal 4 3 2 2 4 2 2" xfId="22403"/>
    <cellStyle name="Normal 4 3 2 2 4 3" xfId="20215"/>
    <cellStyle name="Normal 4 3 2 2 5" xfId="14675"/>
    <cellStyle name="Normal 4 3 2 2 5 2" xfId="22398"/>
    <cellStyle name="Normal 4 3 2 2 6" xfId="17937"/>
    <cellStyle name="Normal 4 3 2 2 6 2" xfId="24742"/>
    <cellStyle name="Normal 4 3 2 2 7" xfId="18653"/>
    <cellStyle name="Normal 4 3 2 2 7 2" xfId="25321"/>
    <cellStyle name="Normal 4 3 2 2 8" xfId="18853"/>
    <cellStyle name="Normal 4 3 2 2 8 2" xfId="25512"/>
    <cellStyle name="Normal 4 3 2 2 9" xfId="19084"/>
    <cellStyle name="Normal 4 3 2 2 9 2" xfId="25725"/>
    <cellStyle name="Normal 4 3 2 3" xfId="8881"/>
    <cellStyle name="Normal 4 3 2 3 2" xfId="11315"/>
    <cellStyle name="Normal 4 3 2 3 2 2" xfId="14681"/>
    <cellStyle name="Normal 4 3 2 3 2 2 2" xfId="22404"/>
    <cellStyle name="Normal 4 3 2 4" xfId="9647"/>
    <cellStyle name="Normal 4 3 2 4 2" xfId="14682"/>
    <cellStyle name="Normal 4 3 2 4 2 2" xfId="22405"/>
    <cellStyle name="Normal 4 3 2 4 3" xfId="17639"/>
    <cellStyle name="Normal 4 3 2 4 3 2" xfId="24543"/>
    <cellStyle name="Normal 4 3 2 4 4" xfId="19929"/>
    <cellStyle name="Normal 4 3 2 5" xfId="11312"/>
    <cellStyle name="Normal 4 3 2 5 2" xfId="14683"/>
    <cellStyle name="Normal 4 3 2 5 2 2" xfId="22406"/>
    <cellStyle name="Normal 4 3 2 6" xfId="14674"/>
    <cellStyle name="Normal 4 3 2 6 2" xfId="22397"/>
    <cellStyle name="Normal 4 3 2 7" xfId="16828"/>
    <cellStyle name="Normal 4 3 2 7 2" xfId="24365"/>
    <cellStyle name="Normal 4 3 2 8" xfId="6443"/>
    <cellStyle name="Normal 4 3 3" xfId="6444"/>
    <cellStyle name="Normal 4 3 3 10" xfId="19085"/>
    <cellStyle name="Normal 4 3 3 10 2" xfId="25726"/>
    <cellStyle name="Normal 4 3 3 11" xfId="19303"/>
    <cellStyle name="Normal 4 3 3 2" xfId="8520"/>
    <cellStyle name="Normal 4 3 3 2 2" xfId="11317"/>
    <cellStyle name="Normal 4 3 3 2 2 2" xfId="14686"/>
    <cellStyle name="Normal 4 3 3 2 2 2 2" xfId="22409"/>
    <cellStyle name="Normal 4 3 3 2 3" xfId="10240"/>
    <cellStyle name="Normal 4 3 3 2 3 2" xfId="14687"/>
    <cellStyle name="Normal 4 3 3 2 3 2 2" xfId="22410"/>
    <cellStyle name="Normal 4 3 3 2 3 3" xfId="20216"/>
    <cellStyle name="Normal 4 3 3 2 4" xfId="14685"/>
    <cellStyle name="Normal 4 3 3 2 4 2" xfId="22408"/>
    <cellStyle name="Normal 4 3 3 2 5" xfId="17938"/>
    <cellStyle name="Normal 4 3 3 2 5 2" xfId="24743"/>
    <cellStyle name="Normal 4 3 3 2 6" xfId="19437"/>
    <cellStyle name="Normal 4 3 3 3" xfId="9399"/>
    <cellStyle name="Normal 4 3 3 3 2" xfId="11318"/>
    <cellStyle name="Normal 4 3 3 3 2 2" xfId="14689"/>
    <cellStyle name="Normal 4 3 3 3 2 2 2" xfId="22412"/>
    <cellStyle name="Normal 4 3 3 3 3" xfId="10584"/>
    <cellStyle name="Normal 4 3 3 3 3 2" xfId="14690"/>
    <cellStyle name="Normal 4 3 3 3 3 2 2" xfId="22413"/>
    <cellStyle name="Normal 4 3 3 3 3 3" xfId="20566"/>
    <cellStyle name="Normal 4 3 3 3 4" xfId="14688"/>
    <cellStyle name="Normal 4 3 3 3 4 2" xfId="22411"/>
    <cellStyle name="Normal 4 3 3 3 5" xfId="18391"/>
    <cellStyle name="Normal 4 3 3 3 5 2" xfId="25093"/>
    <cellStyle name="Normal 4 3 3 3 6" xfId="19771"/>
    <cellStyle name="Normal 4 3 3 4" xfId="9648"/>
    <cellStyle name="Normal 4 3 3 4 2" xfId="11316"/>
    <cellStyle name="Normal 4 3 3 4 2 2" xfId="14692"/>
    <cellStyle name="Normal 4 3 3 4 2 2 2" xfId="22415"/>
    <cellStyle name="Normal 4 3 3 4 3" xfId="14691"/>
    <cellStyle name="Normal 4 3 3 4 3 2" xfId="22414"/>
    <cellStyle name="Normal 4 3 3 4 4" xfId="19930"/>
    <cellStyle name="Normal 4 3 3 5" xfId="14684"/>
    <cellStyle name="Normal 4 3 3 5 2" xfId="22407"/>
    <cellStyle name="Normal 4 3 3 6" xfId="16829"/>
    <cellStyle name="Normal 4 3 3 6 2" xfId="24366"/>
    <cellStyle name="Normal 4 3 3 7" xfId="17640"/>
    <cellStyle name="Normal 4 3 3 7 2" xfId="24544"/>
    <cellStyle name="Normal 4 3 3 8" xfId="18654"/>
    <cellStyle name="Normal 4 3 3 8 2" xfId="25322"/>
    <cellStyle name="Normal 4 3 3 9" xfId="18854"/>
    <cellStyle name="Normal 4 3 3 9 2" xfId="25513"/>
    <cellStyle name="Normal 4 3 4" xfId="8613"/>
    <cellStyle name="Normal 4 3 4 2" xfId="11319"/>
    <cellStyle name="Normal 4 3 4 2 2" xfId="14693"/>
    <cellStyle name="Normal 4 3 4 2 2 2" xfId="22416"/>
    <cellStyle name="Normal 4 3 5" xfId="11311"/>
    <cellStyle name="Normal 4 3 5 2" xfId="14694"/>
    <cellStyle name="Normal 4 3 5 2 2" xfId="22417"/>
    <cellStyle name="Normal 4 3 6" xfId="6442"/>
    <cellStyle name="Normal 4 4" xfId="1331"/>
    <cellStyle name="Normal 4 4 2" xfId="8521"/>
    <cellStyle name="Normal 4 4 2 2" xfId="8882"/>
    <cellStyle name="Normal 4 4 2 2 2" xfId="11322"/>
    <cellStyle name="Normal 4 4 2 2 2 2" xfId="14697"/>
    <cellStyle name="Normal 4 4 2 2 2 2 2" xfId="22420"/>
    <cellStyle name="Normal 4 4 2 3" xfId="10241"/>
    <cellStyle name="Normal 4 4 2 3 2" xfId="14698"/>
    <cellStyle name="Normal 4 4 2 3 2 2" xfId="22421"/>
    <cellStyle name="Normal 4 4 2 3 3" xfId="17939"/>
    <cellStyle name="Normal 4 4 2 3 3 2" xfId="24744"/>
    <cellStyle name="Normal 4 4 2 3 4" xfId="20217"/>
    <cellStyle name="Normal 4 4 2 4" xfId="11321"/>
    <cellStyle name="Normal 4 4 2 4 2" xfId="14699"/>
    <cellStyle name="Normal 4 4 2 4 2 2" xfId="22422"/>
    <cellStyle name="Normal 4 4 2 5" xfId="14696"/>
    <cellStyle name="Normal 4 4 2 5 2" xfId="22419"/>
    <cellStyle name="Normal 4 4 2 6" xfId="19438"/>
    <cellStyle name="Normal 4 4 3" xfId="8022"/>
    <cellStyle name="Normal 4 4 3 10" xfId="19304"/>
    <cellStyle name="Normal 4 4 3 2" xfId="9400"/>
    <cellStyle name="Normal 4 4 3 2 2" xfId="11324"/>
    <cellStyle name="Normal 4 4 3 2 2 2" xfId="14702"/>
    <cellStyle name="Normal 4 4 3 2 2 2 2" xfId="22425"/>
    <cellStyle name="Normal 4 4 3 2 3" xfId="10585"/>
    <cellStyle name="Normal 4 4 3 2 3 2" xfId="14703"/>
    <cellStyle name="Normal 4 4 3 2 3 2 2" xfId="22426"/>
    <cellStyle name="Normal 4 4 3 2 3 3" xfId="20567"/>
    <cellStyle name="Normal 4 4 3 2 4" xfId="14701"/>
    <cellStyle name="Normal 4 4 3 2 4 2" xfId="22424"/>
    <cellStyle name="Normal 4 4 3 2 5" xfId="18392"/>
    <cellStyle name="Normal 4 4 3 2 5 2" xfId="25094"/>
    <cellStyle name="Normal 4 4 3 2 6" xfId="19772"/>
    <cellStyle name="Normal 4 4 3 3" xfId="11323"/>
    <cellStyle name="Normal 4 4 3 3 2" xfId="14704"/>
    <cellStyle name="Normal 4 4 3 3 2 2" xfId="22427"/>
    <cellStyle name="Normal 4 4 3 4" xfId="10137"/>
    <cellStyle name="Normal 4 4 3 4 2" xfId="14705"/>
    <cellStyle name="Normal 4 4 3 4 2 2" xfId="22428"/>
    <cellStyle name="Normal 4 4 3 4 3" xfId="20111"/>
    <cellStyle name="Normal 4 4 3 5" xfId="14700"/>
    <cellStyle name="Normal 4 4 3 5 2" xfId="22423"/>
    <cellStyle name="Normal 4 4 3 6" xfId="17820"/>
    <cellStyle name="Normal 4 4 3 6 2" xfId="24637"/>
    <cellStyle name="Normal 4 4 3 7" xfId="18655"/>
    <cellStyle name="Normal 4 4 3 7 2" xfId="25323"/>
    <cellStyle name="Normal 4 4 3 8" xfId="18855"/>
    <cellStyle name="Normal 4 4 3 8 2" xfId="25514"/>
    <cellStyle name="Normal 4 4 3 9" xfId="19086"/>
    <cellStyle name="Normal 4 4 3 9 2" xfId="25727"/>
    <cellStyle name="Normal 4 4 4" xfId="8603"/>
    <cellStyle name="Normal 4 4 4 2" xfId="11325"/>
    <cellStyle name="Normal 4 4 4 2 2" xfId="14706"/>
    <cellStyle name="Normal 4 4 4 2 2 2" xfId="22429"/>
    <cellStyle name="Normal 4 4 5" xfId="9649"/>
    <cellStyle name="Normal 4 4 5 2" xfId="14707"/>
    <cellStyle name="Normal 4 4 5 2 2" xfId="22430"/>
    <cellStyle name="Normal 4 4 5 3" xfId="17641"/>
    <cellStyle name="Normal 4 4 5 3 2" xfId="24545"/>
    <cellStyle name="Normal 4 4 5 4" xfId="19931"/>
    <cellStyle name="Normal 4 4 6" xfId="11320"/>
    <cellStyle name="Normal 4 4 6 2" xfId="14708"/>
    <cellStyle name="Normal 4 4 6 2 2" xfId="22431"/>
    <cellStyle name="Normal 4 4 7" xfId="14695"/>
    <cellStyle name="Normal 4 4 7 2" xfId="22418"/>
    <cellStyle name="Normal 4 4 8" xfId="16830"/>
    <cellStyle name="Normal 4 4 8 2" xfId="24367"/>
    <cellStyle name="Normal 4 4 9" xfId="6445"/>
    <cellStyle name="Normal 4 5" xfId="2900"/>
    <cellStyle name="Normal 4 5 2" xfId="8023"/>
    <cellStyle name="Normal 4 5 2 2" xfId="11327"/>
    <cellStyle name="Normal 4 5 2 2 2" xfId="14709"/>
    <cellStyle name="Normal 4 5 2 2 2 2" xfId="22432"/>
    <cellStyle name="Normal 4 5 3" xfId="8883"/>
    <cellStyle name="Normal 4 5 3 2" xfId="11328"/>
    <cellStyle name="Normal 4 5 3 2 2" xfId="14710"/>
    <cellStyle name="Normal 4 5 3 2 2 2" xfId="22433"/>
    <cellStyle name="Normal 4 5 4" xfId="9956"/>
    <cellStyle name="Normal 4 5 5" xfId="11326"/>
    <cellStyle name="Normal 4 5 5 2" xfId="14711"/>
    <cellStyle name="Normal 4 5 5 2 2" xfId="22434"/>
    <cellStyle name="Normal 4 5 6" xfId="6446"/>
    <cellStyle name="Normal 4 6" xfId="3748"/>
    <cellStyle name="Normal 4 6 2" xfId="8024"/>
    <cellStyle name="Normal 4 6 2 2" xfId="11330"/>
    <cellStyle name="Normal 4 6 2 2 2" xfId="14712"/>
    <cellStyle name="Normal 4 6 2 2 2 2" xfId="22435"/>
    <cellStyle name="Normal 4 6 3" xfId="8884"/>
    <cellStyle name="Normal 4 6 3 2" xfId="11331"/>
    <cellStyle name="Normal 4 6 3 2 2" xfId="14713"/>
    <cellStyle name="Normal 4 6 3 2 2 2" xfId="22436"/>
    <cellStyle name="Normal 4 6 4" xfId="9957"/>
    <cellStyle name="Normal 4 6 5" xfId="11329"/>
    <cellStyle name="Normal 4 6 5 2" xfId="14714"/>
    <cellStyle name="Normal 4 6 5 2 2" xfId="22437"/>
    <cellStyle name="Normal 4 6 6" xfId="6447"/>
    <cellStyle name="Normal 4 7" xfId="8025"/>
    <cellStyle name="Normal 4 7 2" xfId="11332"/>
    <cellStyle name="Normal 4 7 2 2" xfId="14715"/>
    <cellStyle name="Normal 4 7 2 2 2" xfId="22438"/>
    <cellStyle name="Normal 4 8" xfId="8026"/>
    <cellStyle name="Normal 4 8 2" xfId="11333"/>
    <cellStyle name="Normal 4 8 2 2" xfId="14716"/>
    <cellStyle name="Normal 4 8 2 2 2" xfId="22439"/>
    <cellStyle name="Normal 4 9" xfId="8027"/>
    <cellStyle name="Normal 4 9 2" xfId="11334"/>
    <cellStyle name="Normal 4 9 2 2" xfId="14717"/>
    <cellStyle name="Normal 4 9 2 2 2" xfId="22440"/>
    <cellStyle name="Normal 4_.5 Direct Costs" xfId="8028"/>
    <cellStyle name="Normal 40" xfId="563"/>
    <cellStyle name="Normal 40 10" xfId="8029"/>
    <cellStyle name="Normal 40 10 2" xfId="11336"/>
    <cellStyle name="Normal 40 10 2 2" xfId="14718"/>
    <cellStyle name="Normal 40 10 2 2 2" xfId="22441"/>
    <cellStyle name="Normal 40 11" xfId="8030"/>
    <cellStyle name="Normal 40 11 2" xfId="11337"/>
    <cellStyle name="Normal 40 11 2 2" xfId="14719"/>
    <cellStyle name="Normal 40 11 2 2 2" xfId="22442"/>
    <cellStyle name="Normal 40 12" xfId="8031"/>
    <cellStyle name="Normal 40 12 2" xfId="11338"/>
    <cellStyle name="Normal 40 12 2 2" xfId="14720"/>
    <cellStyle name="Normal 40 12 2 2 2" xfId="22443"/>
    <cellStyle name="Normal 40 13" xfId="8032"/>
    <cellStyle name="Normal 40 13 2" xfId="11339"/>
    <cellStyle name="Normal 40 13 2 2" xfId="14721"/>
    <cellStyle name="Normal 40 13 2 2 2" xfId="22444"/>
    <cellStyle name="Normal 40 14" xfId="8033"/>
    <cellStyle name="Normal 40 14 2" xfId="11340"/>
    <cellStyle name="Normal 40 14 2 2" xfId="14722"/>
    <cellStyle name="Normal 40 14 2 2 2" xfId="22445"/>
    <cellStyle name="Normal 40 15" xfId="8034"/>
    <cellStyle name="Normal 40 15 2" xfId="11341"/>
    <cellStyle name="Normal 40 15 2 2" xfId="14723"/>
    <cellStyle name="Normal 40 15 2 2 2" xfId="22446"/>
    <cellStyle name="Normal 40 16" xfId="9151"/>
    <cellStyle name="Normal 40 16 2" xfId="11342"/>
    <cellStyle name="Normal 40 16 2 2" xfId="14725"/>
    <cellStyle name="Normal 40 16 2 2 2" xfId="22448"/>
    <cellStyle name="Normal 40 16 3" xfId="10358"/>
    <cellStyle name="Normal 40 16 3 2" xfId="14726"/>
    <cellStyle name="Normal 40 16 3 2 2" xfId="22449"/>
    <cellStyle name="Normal 40 16 3 3" xfId="20340"/>
    <cellStyle name="Normal 40 16 4" xfId="14724"/>
    <cellStyle name="Normal 40 16 4 2" xfId="22447"/>
    <cellStyle name="Normal 40 16 5" xfId="18165"/>
    <cellStyle name="Normal 40 16 5 2" xfId="24867"/>
    <cellStyle name="Normal 40 16 6" xfId="19545"/>
    <cellStyle name="Normal 40 17" xfId="11335"/>
    <cellStyle name="Normal 40 17 2" xfId="14727"/>
    <cellStyle name="Normal 40 17 2 2" xfId="22450"/>
    <cellStyle name="Normal 40 18" xfId="18520"/>
    <cellStyle name="Normal 40 18 2" xfId="25188"/>
    <cellStyle name="Normal 40 19" xfId="18719"/>
    <cellStyle name="Normal 40 19 2" xfId="25378"/>
    <cellStyle name="Normal 40 2" xfId="2107"/>
    <cellStyle name="Normal 40 2 2" xfId="3151"/>
    <cellStyle name="Normal 40 2 2 2" xfId="14728"/>
    <cellStyle name="Normal 40 2 2 2 2" xfId="22451"/>
    <cellStyle name="Normal 40 2 2 3" xfId="11343"/>
    <cellStyle name="Normal 40 2 3" xfId="4954"/>
    <cellStyle name="Normal 40 2 4" xfId="6449"/>
    <cellStyle name="Normal 40 20" xfId="18913"/>
    <cellStyle name="Normal 40 20 2" xfId="25569"/>
    <cellStyle name="Normal 40 21" xfId="19164"/>
    <cellStyle name="Normal 40 22" xfId="6448"/>
    <cellStyle name="Normal 40 3" xfId="2614"/>
    <cellStyle name="Normal 40 3 2" xfId="3152"/>
    <cellStyle name="Normal 40 3 2 10" xfId="19305"/>
    <cellStyle name="Normal 40 3 2 11" xfId="8035"/>
    <cellStyle name="Normal 40 3 2 2" xfId="9401"/>
    <cellStyle name="Normal 40 3 2 2 2" xfId="11346"/>
    <cellStyle name="Normal 40 3 2 2 2 2" xfId="14732"/>
    <cellStyle name="Normal 40 3 2 2 2 2 2" xfId="22455"/>
    <cellStyle name="Normal 40 3 2 2 3" xfId="10586"/>
    <cellStyle name="Normal 40 3 2 2 3 2" xfId="14733"/>
    <cellStyle name="Normal 40 3 2 2 3 2 2" xfId="22456"/>
    <cellStyle name="Normal 40 3 2 2 3 3" xfId="20568"/>
    <cellStyle name="Normal 40 3 2 2 4" xfId="14731"/>
    <cellStyle name="Normal 40 3 2 2 4 2" xfId="22454"/>
    <cellStyle name="Normal 40 3 2 2 5" xfId="18393"/>
    <cellStyle name="Normal 40 3 2 2 5 2" xfId="25095"/>
    <cellStyle name="Normal 40 3 2 2 6" xfId="19773"/>
    <cellStyle name="Normal 40 3 2 3" xfId="11345"/>
    <cellStyle name="Normal 40 3 2 3 2" xfId="14734"/>
    <cellStyle name="Normal 40 3 2 3 2 2" xfId="22457"/>
    <cellStyle name="Normal 40 3 2 4" xfId="10138"/>
    <cellStyle name="Normal 40 3 2 4 2" xfId="14735"/>
    <cellStyle name="Normal 40 3 2 4 2 2" xfId="22458"/>
    <cellStyle name="Normal 40 3 2 4 3" xfId="20112"/>
    <cellStyle name="Normal 40 3 2 5" xfId="14730"/>
    <cellStyle name="Normal 40 3 2 5 2" xfId="22453"/>
    <cellStyle name="Normal 40 3 2 6" xfId="17821"/>
    <cellStyle name="Normal 40 3 2 6 2" xfId="24638"/>
    <cellStyle name="Normal 40 3 2 7" xfId="18656"/>
    <cellStyle name="Normal 40 3 2 7 2" xfId="25324"/>
    <cellStyle name="Normal 40 3 2 8" xfId="18856"/>
    <cellStyle name="Normal 40 3 2 8 2" xfId="25515"/>
    <cellStyle name="Normal 40 3 2 9" xfId="19087"/>
    <cellStyle name="Normal 40 3 2 9 2" xfId="25728"/>
    <cellStyle name="Normal 40 3 3" xfId="4955"/>
    <cellStyle name="Normal 40 3 3 2" xfId="11347"/>
    <cellStyle name="Normal 40 3 3 2 2" xfId="14736"/>
    <cellStyle name="Normal 40 3 3 2 2 2" xfId="22459"/>
    <cellStyle name="Normal 40 3 3 3" xfId="8885"/>
    <cellStyle name="Normal 40 3 4" xfId="9958"/>
    <cellStyle name="Normal 40 3 4 2" xfId="14737"/>
    <cellStyle name="Normal 40 3 4 2 2" xfId="22460"/>
    <cellStyle name="Normal 40 3 4 3" xfId="17642"/>
    <cellStyle name="Normal 40 3 4 3 2" xfId="24546"/>
    <cellStyle name="Normal 40 3 4 4" xfId="20048"/>
    <cellStyle name="Normal 40 3 5" xfId="11344"/>
    <cellStyle name="Normal 40 3 5 2" xfId="14738"/>
    <cellStyle name="Normal 40 3 5 2 2" xfId="22461"/>
    <cellStyle name="Normal 40 3 6" xfId="14729"/>
    <cellStyle name="Normal 40 3 6 2" xfId="22452"/>
    <cellStyle name="Normal 40 4" xfId="3150"/>
    <cellStyle name="Normal 40 4 2" xfId="11348"/>
    <cellStyle name="Normal 40 4 2 2" xfId="14739"/>
    <cellStyle name="Normal 40 4 2 2 2" xfId="22462"/>
    <cellStyle name="Normal 40 4 3" xfId="8036"/>
    <cellStyle name="Normal 40 5" xfId="4953"/>
    <cellStyle name="Normal 40 5 2" xfId="11349"/>
    <cellStyle name="Normal 40 5 2 2" xfId="14740"/>
    <cellStyle name="Normal 40 5 2 2 2" xfId="22463"/>
    <cellStyle name="Normal 40 5 3" xfId="8037"/>
    <cellStyle name="Normal 40 6" xfId="8038"/>
    <cellStyle name="Normal 40 6 2" xfId="11350"/>
    <cellStyle name="Normal 40 6 2 2" xfId="14741"/>
    <cellStyle name="Normal 40 6 2 2 2" xfId="22464"/>
    <cellStyle name="Normal 40 7" xfId="8039"/>
    <cellStyle name="Normal 40 7 2" xfId="11351"/>
    <cellStyle name="Normal 40 7 2 2" xfId="14742"/>
    <cellStyle name="Normal 40 7 2 2 2" xfId="22465"/>
    <cellStyle name="Normal 40 8" xfId="8040"/>
    <cellStyle name="Normal 40 8 2" xfId="11352"/>
    <cellStyle name="Normal 40 8 2 2" xfId="14743"/>
    <cellStyle name="Normal 40 8 2 2 2" xfId="22466"/>
    <cellStyle name="Normal 40 9" xfId="8041"/>
    <cellStyle name="Normal 40 9 2" xfId="11353"/>
    <cellStyle name="Normal 40 9 2 2" xfId="14744"/>
    <cellStyle name="Normal 40 9 2 2 2" xfId="22467"/>
    <cellStyle name="Normal 41" xfId="564"/>
    <cellStyle name="Normal 41 10" xfId="8735"/>
    <cellStyle name="Normal 41 10 2" xfId="11355"/>
    <cellStyle name="Normal 41 10 2 2" xfId="14745"/>
    <cellStyle name="Normal 41 10 2 2 2" xfId="22468"/>
    <cellStyle name="Normal 41 11" xfId="8042"/>
    <cellStyle name="Normal 41 11 2" xfId="11356"/>
    <cellStyle name="Normal 41 11 2 2" xfId="14746"/>
    <cellStyle name="Normal 41 11 2 2 2" xfId="22469"/>
    <cellStyle name="Normal 41 12" xfId="8043"/>
    <cellStyle name="Normal 41 12 2" xfId="11357"/>
    <cellStyle name="Normal 41 12 2 2" xfId="14747"/>
    <cellStyle name="Normal 41 12 2 2 2" xfId="22470"/>
    <cellStyle name="Normal 41 13" xfId="8044"/>
    <cellStyle name="Normal 41 13 2" xfId="11358"/>
    <cellStyle name="Normal 41 13 2 2" xfId="14748"/>
    <cellStyle name="Normal 41 13 2 2 2" xfId="22471"/>
    <cellStyle name="Normal 41 14" xfId="8045"/>
    <cellStyle name="Normal 41 14 2" xfId="11359"/>
    <cellStyle name="Normal 41 14 2 2" xfId="14749"/>
    <cellStyle name="Normal 41 14 2 2 2" xfId="22472"/>
    <cellStyle name="Normal 41 15" xfId="11354"/>
    <cellStyle name="Normal 41 15 2" xfId="14750"/>
    <cellStyle name="Normal 41 15 2 2" xfId="22473"/>
    <cellStyle name="Normal 41 16" xfId="6450"/>
    <cellStyle name="Normal 41 2" xfId="565"/>
    <cellStyle name="Normal 41 2 2" xfId="11360"/>
    <cellStyle name="Normal 41 2 2 2" xfId="14751"/>
    <cellStyle name="Normal 41 2 2 2 2" xfId="22474"/>
    <cellStyle name="Normal 41 2 3" xfId="6451"/>
    <cellStyle name="Normal 41 3" xfId="2108"/>
    <cellStyle name="Normal 41 3 2" xfId="3154"/>
    <cellStyle name="Normal 41 3 2 2" xfId="14752"/>
    <cellStyle name="Normal 41 3 2 2 2" xfId="22475"/>
    <cellStyle name="Normal 41 3 2 3" xfId="11361"/>
    <cellStyle name="Normal 41 3 3" xfId="4958"/>
    <cellStyle name="Normal 41 3 4" xfId="8046"/>
    <cellStyle name="Normal 41 4" xfId="2615"/>
    <cellStyle name="Normal 41 4 2" xfId="3155"/>
    <cellStyle name="Normal 41 4 2 2" xfId="14753"/>
    <cellStyle name="Normal 41 4 2 2 2" xfId="22476"/>
    <cellStyle name="Normal 41 4 2 3" xfId="11362"/>
    <cellStyle name="Normal 41 4 3" xfId="4959"/>
    <cellStyle name="Normal 41 4 4" xfId="8047"/>
    <cellStyle name="Normal 41 5" xfId="3153"/>
    <cellStyle name="Normal 41 5 2" xfId="11363"/>
    <cellStyle name="Normal 41 5 2 2" xfId="14754"/>
    <cellStyle name="Normal 41 5 2 2 2" xfId="22477"/>
    <cellStyle name="Normal 41 5 3" xfId="8048"/>
    <cellStyle name="Normal 41 6" xfId="4956"/>
    <cellStyle name="Normal 41 6 2" xfId="11364"/>
    <cellStyle name="Normal 41 6 2 2" xfId="14755"/>
    <cellStyle name="Normal 41 6 2 2 2" xfId="22478"/>
    <cellStyle name="Normal 41 6 3" xfId="8049"/>
    <cellStyle name="Normal 41 7" xfId="8050"/>
    <cellStyle name="Normal 41 7 2" xfId="11365"/>
    <cellStyle name="Normal 41 7 2 2" xfId="14756"/>
    <cellStyle name="Normal 41 7 2 2 2" xfId="22479"/>
    <cellStyle name="Normal 41 8" xfId="8051"/>
    <cellStyle name="Normal 41 8 2" xfId="11366"/>
    <cellStyle name="Normal 41 8 2 2" xfId="14757"/>
    <cellStyle name="Normal 41 8 2 2 2" xfId="22480"/>
    <cellStyle name="Normal 41 9" xfId="8052"/>
    <cellStyle name="Normal 41 9 2" xfId="11367"/>
    <cellStyle name="Normal 41 9 2 2" xfId="14758"/>
    <cellStyle name="Normal 41 9 2 2 2" xfId="22481"/>
    <cellStyle name="Normal 42" xfId="566"/>
    <cellStyle name="Normal 42 10" xfId="8053"/>
    <cellStyle name="Normal 42 10 2" xfId="11369"/>
    <cellStyle name="Normal 42 10 2 2" xfId="14759"/>
    <cellStyle name="Normal 42 10 2 2 2" xfId="22482"/>
    <cellStyle name="Normal 42 11" xfId="8054"/>
    <cellStyle name="Normal 42 11 2" xfId="11370"/>
    <cellStyle name="Normal 42 11 2 2" xfId="14760"/>
    <cellStyle name="Normal 42 11 2 2 2" xfId="22483"/>
    <cellStyle name="Normal 42 12" xfId="8055"/>
    <cellStyle name="Normal 42 12 2" xfId="11371"/>
    <cellStyle name="Normal 42 12 2 2" xfId="14761"/>
    <cellStyle name="Normal 42 12 2 2 2" xfId="22484"/>
    <cellStyle name="Normal 42 13" xfId="8056"/>
    <cellStyle name="Normal 42 13 2" xfId="11372"/>
    <cellStyle name="Normal 42 13 2 2" xfId="14762"/>
    <cellStyle name="Normal 42 13 2 2 2" xfId="22485"/>
    <cellStyle name="Normal 42 14" xfId="8057"/>
    <cellStyle name="Normal 42 14 2" xfId="11373"/>
    <cellStyle name="Normal 42 14 2 2" xfId="14763"/>
    <cellStyle name="Normal 42 14 2 2 2" xfId="22486"/>
    <cellStyle name="Normal 42 15" xfId="11368"/>
    <cellStyle name="Normal 42 15 2" xfId="14764"/>
    <cellStyle name="Normal 42 15 2 2" xfId="22487"/>
    <cellStyle name="Normal 42 16" xfId="6452"/>
    <cellStyle name="Normal 42 2" xfId="6453"/>
    <cellStyle name="Normal 42 2 2" xfId="11374"/>
    <cellStyle name="Normal 42 2 2 2" xfId="14765"/>
    <cellStyle name="Normal 42 2 2 2 2" xfId="22488"/>
    <cellStyle name="Normal 42 3" xfId="8058"/>
    <cellStyle name="Normal 42 3 2" xfId="11375"/>
    <cellStyle name="Normal 42 3 2 2" xfId="14766"/>
    <cellStyle name="Normal 42 3 2 2 2" xfId="22489"/>
    <cellStyle name="Normal 42 4" xfId="8059"/>
    <cellStyle name="Normal 42 4 2" xfId="11376"/>
    <cellStyle name="Normal 42 4 2 2" xfId="14767"/>
    <cellStyle name="Normal 42 4 2 2 2" xfId="22490"/>
    <cellStyle name="Normal 42 5" xfId="8060"/>
    <cellStyle name="Normal 42 5 2" xfId="11377"/>
    <cellStyle name="Normal 42 5 2 2" xfId="14768"/>
    <cellStyle name="Normal 42 5 2 2 2" xfId="22491"/>
    <cellStyle name="Normal 42 6" xfId="8061"/>
    <cellStyle name="Normal 42 6 2" xfId="11378"/>
    <cellStyle name="Normal 42 6 2 2" xfId="14769"/>
    <cellStyle name="Normal 42 6 2 2 2" xfId="22492"/>
    <cellStyle name="Normal 42 7" xfId="8062"/>
    <cellStyle name="Normal 42 7 2" xfId="11379"/>
    <cellStyle name="Normal 42 7 2 2" xfId="14770"/>
    <cellStyle name="Normal 42 7 2 2 2" xfId="22493"/>
    <cellStyle name="Normal 42 8" xfId="8063"/>
    <cellStyle name="Normal 42 8 2" xfId="11380"/>
    <cellStyle name="Normal 42 8 2 2" xfId="14771"/>
    <cellStyle name="Normal 42 8 2 2 2" xfId="22494"/>
    <cellStyle name="Normal 42 9" xfId="8064"/>
    <cellStyle name="Normal 42 9 2" xfId="11381"/>
    <cellStyle name="Normal 42 9 2 2" xfId="14772"/>
    <cellStyle name="Normal 42 9 2 2 2" xfId="22495"/>
    <cellStyle name="Normal 43" xfId="567"/>
    <cellStyle name="Normal 43 10" xfId="8065"/>
    <cellStyle name="Normal 43 10 2" xfId="11383"/>
    <cellStyle name="Normal 43 10 2 2" xfId="14773"/>
    <cellStyle name="Normal 43 10 2 2 2" xfId="22496"/>
    <cellStyle name="Normal 43 11" xfId="8066"/>
    <cellStyle name="Normal 43 11 2" xfId="11384"/>
    <cellStyle name="Normal 43 11 2 2" xfId="14774"/>
    <cellStyle name="Normal 43 11 2 2 2" xfId="22497"/>
    <cellStyle name="Normal 43 12" xfId="8067"/>
    <cellStyle name="Normal 43 12 2" xfId="11385"/>
    <cellStyle name="Normal 43 12 2 2" xfId="14775"/>
    <cellStyle name="Normal 43 12 2 2 2" xfId="22498"/>
    <cellStyle name="Normal 43 13" xfId="8068"/>
    <cellStyle name="Normal 43 13 2" xfId="11386"/>
    <cellStyle name="Normal 43 13 2 2" xfId="14776"/>
    <cellStyle name="Normal 43 13 2 2 2" xfId="22499"/>
    <cellStyle name="Normal 43 14" xfId="8069"/>
    <cellStyle name="Normal 43 14 2" xfId="11387"/>
    <cellStyle name="Normal 43 14 2 2" xfId="14777"/>
    <cellStyle name="Normal 43 14 2 2 2" xfId="22500"/>
    <cellStyle name="Normal 43 15" xfId="11382"/>
    <cellStyle name="Normal 43 15 2" xfId="14778"/>
    <cellStyle name="Normal 43 15 2 2" xfId="22501"/>
    <cellStyle name="Normal 43 16" xfId="6454"/>
    <cellStyle name="Normal 43 2" xfId="6455"/>
    <cellStyle name="Normal 43 2 2" xfId="11388"/>
    <cellStyle name="Normal 43 2 2 2" xfId="14779"/>
    <cellStyle name="Normal 43 2 2 2 2" xfId="22502"/>
    <cellStyle name="Normal 43 3" xfId="8070"/>
    <cellStyle name="Normal 43 3 2" xfId="11389"/>
    <cellStyle name="Normal 43 3 2 2" xfId="14780"/>
    <cellStyle name="Normal 43 3 2 2 2" xfId="22503"/>
    <cellStyle name="Normal 43 4" xfId="8071"/>
    <cellStyle name="Normal 43 4 2" xfId="11390"/>
    <cellStyle name="Normal 43 4 2 2" xfId="14781"/>
    <cellStyle name="Normal 43 4 2 2 2" xfId="22504"/>
    <cellStyle name="Normal 43 5" xfId="8072"/>
    <cellStyle name="Normal 43 5 2" xfId="11391"/>
    <cellStyle name="Normal 43 5 2 2" xfId="14782"/>
    <cellStyle name="Normal 43 5 2 2 2" xfId="22505"/>
    <cellStyle name="Normal 43 6" xfId="8073"/>
    <cellStyle name="Normal 43 6 2" xfId="11392"/>
    <cellStyle name="Normal 43 6 2 2" xfId="14783"/>
    <cellStyle name="Normal 43 6 2 2 2" xfId="22506"/>
    <cellStyle name="Normal 43 7" xfId="8074"/>
    <cellStyle name="Normal 43 7 2" xfId="11393"/>
    <cellStyle name="Normal 43 7 2 2" xfId="14784"/>
    <cellStyle name="Normal 43 7 2 2 2" xfId="22507"/>
    <cellStyle name="Normal 43 8" xfId="8722"/>
    <cellStyle name="Normal 43 8 2" xfId="11394"/>
    <cellStyle name="Normal 43 8 2 2" xfId="14785"/>
    <cellStyle name="Normal 43 8 2 2 2" xfId="22508"/>
    <cellStyle name="Normal 43 9" xfId="8075"/>
    <cellStyle name="Normal 43 9 2" xfId="11395"/>
    <cellStyle name="Normal 43 9 2 2" xfId="14786"/>
    <cellStyle name="Normal 43 9 2 2 2" xfId="22509"/>
    <cellStyle name="Normal 44" xfId="568"/>
    <cellStyle name="Normal 44 10" xfId="8076"/>
    <cellStyle name="Normal 44 10 2" xfId="11397"/>
    <cellStyle name="Normal 44 10 2 2" xfId="14787"/>
    <cellStyle name="Normal 44 10 2 2 2" xfId="22510"/>
    <cellStyle name="Normal 44 11" xfId="8077"/>
    <cellStyle name="Normal 44 11 2" xfId="11398"/>
    <cellStyle name="Normal 44 11 2 2" xfId="14788"/>
    <cellStyle name="Normal 44 11 2 2 2" xfId="22511"/>
    <cellStyle name="Normal 44 12" xfId="8078"/>
    <cellStyle name="Normal 44 12 2" xfId="11399"/>
    <cellStyle name="Normal 44 12 2 2" xfId="14789"/>
    <cellStyle name="Normal 44 12 2 2 2" xfId="22512"/>
    <cellStyle name="Normal 44 13" xfId="8079"/>
    <cellStyle name="Normal 44 13 2" xfId="11400"/>
    <cellStyle name="Normal 44 13 2 2" xfId="14790"/>
    <cellStyle name="Normal 44 13 2 2 2" xfId="22513"/>
    <cellStyle name="Normal 44 14" xfId="8080"/>
    <cellStyle name="Normal 44 14 2" xfId="11401"/>
    <cellStyle name="Normal 44 14 2 2" xfId="14791"/>
    <cellStyle name="Normal 44 14 2 2 2" xfId="22514"/>
    <cellStyle name="Normal 44 15" xfId="11396"/>
    <cellStyle name="Normal 44 15 2" xfId="14792"/>
    <cellStyle name="Normal 44 15 2 2" xfId="22515"/>
    <cellStyle name="Normal 44 2" xfId="569"/>
    <cellStyle name="Normal 44 2 2" xfId="11402"/>
    <cellStyle name="Normal 44 2 2 2" xfId="14793"/>
    <cellStyle name="Normal 44 2 2 2 2" xfId="22516"/>
    <cellStyle name="Normal 44 2 3" xfId="6456"/>
    <cellStyle name="Normal 44 3" xfId="8081"/>
    <cellStyle name="Normal 44 3 2" xfId="11403"/>
    <cellStyle name="Normal 44 3 2 2" xfId="14794"/>
    <cellStyle name="Normal 44 3 2 2 2" xfId="22517"/>
    <cellStyle name="Normal 44 4" xfId="8082"/>
    <cellStyle name="Normal 44 4 2" xfId="11404"/>
    <cellStyle name="Normal 44 4 2 2" xfId="14795"/>
    <cellStyle name="Normal 44 4 2 2 2" xfId="22518"/>
    <cellStyle name="Normal 44 5" xfId="8083"/>
    <cellStyle name="Normal 44 5 2" xfId="11405"/>
    <cellStyle name="Normal 44 5 2 2" xfId="14796"/>
    <cellStyle name="Normal 44 5 2 2 2" xfId="22519"/>
    <cellStyle name="Normal 44 6" xfId="8084"/>
    <cellStyle name="Normal 44 6 2" xfId="11406"/>
    <cellStyle name="Normal 44 6 2 2" xfId="14797"/>
    <cellStyle name="Normal 44 6 2 2 2" xfId="22520"/>
    <cellStyle name="Normal 44 7" xfId="8085"/>
    <cellStyle name="Normal 44 7 2" xfId="11407"/>
    <cellStyle name="Normal 44 7 2 2" xfId="14798"/>
    <cellStyle name="Normal 44 7 2 2 2" xfId="22521"/>
    <cellStyle name="Normal 44 8" xfId="8086"/>
    <cellStyle name="Normal 44 8 2" xfId="11408"/>
    <cellStyle name="Normal 44 8 2 2" xfId="14799"/>
    <cellStyle name="Normal 44 8 2 2 2" xfId="22522"/>
    <cellStyle name="Normal 44 9" xfId="8087"/>
    <cellStyle name="Normal 44 9 2" xfId="11409"/>
    <cellStyle name="Normal 44 9 2 2" xfId="14800"/>
    <cellStyle name="Normal 44 9 2 2 2" xfId="22523"/>
    <cellStyle name="Normal 45" xfId="570"/>
    <cellStyle name="Normal 45 10" xfId="8088"/>
    <cellStyle name="Normal 45 10 2" xfId="11411"/>
    <cellStyle name="Normal 45 10 2 2" xfId="14801"/>
    <cellStyle name="Normal 45 10 2 2 2" xfId="22524"/>
    <cellStyle name="Normal 45 11" xfId="8089"/>
    <cellStyle name="Normal 45 11 2" xfId="11412"/>
    <cellStyle name="Normal 45 11 2 2" xfId="14802"/>
    <cellStyle name="Normal 45 11 2 2 2" xfId="22525"/>
    <cellStyle name="Normal 45 12" xfId="8090"/>
    <cellStyle name="Normal 45 12 2" xfId="11413"/>
    <cellStyle name="Normal 45 12 2 2" xfId="14803"/>
    <cellStyle name="Normal 45 12 2 2 2" xfId="22526"/>
    <cellStyle name="Normal 45 13" xfId="8091"/>
    <cellStyle name="Normal 45 13 2" xfId="11414"/>
    <cellStyle name="Normal 45 13 2 2" xfId="14804"/>
    <cellStyle name="Normal 45 13 2 2 2" xfId="22527"/>
    <cellStyle name="Normal 45 14" xfId="8092"/>
    <cellStyle name="Normal 45 14 2" xfId="11415"/>
    <cellStyle name="Normal 45 14 2 2" xfId="14805"/>
    <cellStyle name="Normal 45 14 2 2 2" xfId="22528"/>
    <cellStyle name="Normal 45 15" xfId="11410"/>
    <cellStyle name="Normal 45 15 2" xfId="14806"/>
    <cellStyle name="Normal 45 15 2 2" xfId="22529"/>
    <cellStyle name="Normal 45 2" xfId="6457"/>
    <cellStyle name="Normal 45 2 2" xfId="11416"/>
    <cellStyle name="Normal 45 2 2 2" xfId="14807"/>
    <cellStyle name="Normal 45 2 2 2 2" xfId="22530"/>
    <cellStyle name="Normal 45 3" xfId="8093"/>
    <cellStyle name="Normal 45 3 2" xfId="11417"/>
    <cellStyle name="Normal 45 3 2 2" xfId="14808"/>
    <cellStyle name="Normal 45 3 2 2 2" xfId="22531"/>
    <cellStyle name="Normal 45 4" xfId="8094"/>
    <cellStyle name="Normal 45 4 2" xfId="11418"/>
    <cellStyle name="Normal 45 4 2 2" xfId="14809"/>
    <cellStyle name="Normal 45 4 2 2 2" xfId="22532"/>
    <cellStyle name="Normal 45 5" xfId="8095"/>
    <cellStyle name="Normal 45 5 2" xfId="11419"/>
    <cellStyle name="Normal 45 5 2 2" xfId="14810"/>
    <cellStyle name="Normal 45 5 2 2 2" xfId="22533"/>
    <cellStyle name="Normal 45 6" xfId="8096"/>
    <cellStyle name="Normal 45 6 2" xfId="11420"/>
    <cellStyle name="Normal 45 6 2 2" xfId="14811"/>
    <cellStyle name="Normal 45 6 2 2 2" xfId="22534"/>
    <cellStyle name="Normal 45 7" xfId="8097"/>
    <cellStyle name="Normal 45 7 2" xfId="11421"/>
    <cellStyle name="Normal 45 7 2 2" xfId="14812"/>
    <cellStyle name="Normal 45 7 2 2 2" xfId="22535"/>
    <cellStyle name="Normal 45 8" xfId="8098"/>
    <cellStyle name="Normal 45 8 2" xfId="11422"/>
    <cellStyle name="Normal 45 8 2 2" xfId="14813"/>
    <cellStyle name="Normal 45 8 2 2 2" xfId="22536"/>
    <cellStyle name="Normal 45 9" xfId="8099"/>
    <cellStyle name="Normal 45 9 2" xfId="11423"/>
    <cellStyle name="Normal 45 9 2 2" xfId="14814"/>
    <cellStyle name="Normal 45 9 2 2 2" xfId="22537"/>
    <cellStyle name="Normal 46" xfId="571"/>
    <cellStyle name="Normal 46 10" xfId="8100"/>
    <cellStyle name="Normal 46 10 2" xfId="11425"/>
    <cellStyle name="Normal 46 10 2 2" xfId="14815"/>
    <cellStyle name="Normal 46 10 2 2 2" xfId="22538"/>
    <cellStyle name="Normal 46 11" xfId="8101"/>
    <cellStyle name="Normal 46 11 2" xfId="11426"/>
    <cellStyle name="Normal 46 11 2 2" xfId="14816"/>
    <cellStyle name="Normal 46 11 2 2 2" xfId="22539"/>
    <cellStyle name="Normal 46 12" xfId="8102"/>
    <cellStyle name="Normal 46 12 2" xfId="11427"/>
    <cellStyle name="Normal 46 12 2 2" xfId="14817"/>
    <cellStyle name="Normal 46 12 2 2 2" xfId="22540"/>
    <cellStyle name="Normal 46 13" xfId="8103"/>
    <cellStyle name="Normal 46 13 2" xfId="11428"/>
    <cellStyle name="Normal 46 13 2 2" xfId="14818"/>
    <cellStyle name="Normal 46 13 2 2 2" xfId="22541"/>
    <cellStyle name="Normal 46 14" xfId="8104"/>
    <cellStyle name="Normal 46 14 2" xfId="11429"/>
    <cellStyle name="Normal 46 14 2 2" xfId="14819"/>
    <cellStyle name="Normal 46 14 2 2 2" xfId="22542"/>
    <cellStyle name="Normal 46 15" xfId="11424"/>
    <cellStyle name="Normal 46 15 2" xfId="14820"/>
    <cellStyle name="Normal 46 15 2 2" xfId="22543"/>
    <cellStyle name="Normal 46 2" xfId="6458"/>
    <cellStyle name="Normal 46 2 2" xfId="11430"/>
    <cellStyle name="Normal 46 2 2 2" xfId="14821"/>
    <cellStyle name="Normal 46 2 2 2 2" xfId="22544"/>
    <cellStyle name="Normal 46 3" xfId="8105"/>
    <cellStyle name="Normal 46 3 2" xfId="11431"/>
    <cellStyle name="Normal 46 3 2 2" xfId="14822"/>
    <cellStyle name="Normal 46 3 2 2 2" xfId="22545"/>
    <cellStyle name="Normal 46 4" xfId="8106"/>
    <cellStyle name="Normal 46 4 2" xfId="11432"/>
    <cellStyle name="Normal 46 4 2 2" xfId="14823"/>
    <cellStyle name="Normal 46 4 2 2 2" xfId="22546"/>
    <cellStyle name="Normal 46 5" xfId="8107"/>
    <cellStyle name="Normal 46 5 2" xfId="11433"/>
    <cellStyle name="Normal 46 5 2 2" xfId="14824"/>
    <cellStyle name="Normal 46 5 2 2 2" xfId="22547"/>
    <cellStyle name="Normal 46 6" xfId="8108"/>
    <cellStyle name="Normal 46 6 2" xfId="11434"/>
    <cellStyle name="Normal 46 6 2 2" xfId="14825"/>
    <cellStyle name="Normal 46 6 2 2 2" xfId="22548"/>
    <cellStyle name="Normal 46 7" xfId="8109"/>
    <cellStyle name="Normal 46 7 2" xfId="11435"/>
    <cellStyle name="Normal 46 7 2 2" xfId="14826"/>
    <cellStyle name="Normal 46 7 2 2 2" xfId="22549"/>
    <cellStyle name="Normal 46 8" xfId="8110"/>
    <cellStyle name="Normal 46 8 2" xfId="11436"/>
    <cellStyle name="Normal 46 8 2 2" xfId="14827"/>
    <cellStyle name="Normal 46 8 2 2 2" xfId="22550"/>
    <cellStyle name="Normal 46 9" xfId="8111"/>
    <cellStyle name="Normal 46 9 2" xfId="11437"/>
    <cellStyle name="Normal 46 9 2 2" xfId="14828"/>
    <cellStyle name="Normal 46 9 2 2 2" xfId="22551"/>
    <cellStyle name="Normal 47" xfId="572"/>
    <cellStyle name="Normal 47 2" xfId="6459"/>
    <cellStyle name="Normal 47 2 2" xfId="8112"/>
    <cellStyle name="Normal 47 2 2 2" xfId="11440"/>
    <cellStyle name="Normal 47 2 2 2 2" xfId="14829"/>
    <cellStyle name="Normal 47 2 2 2 2 2" xfId="22552"/>
    <cellStyle name="Normal 47 2 3" xfId="8886"/>
    <cellStyle name="Normal 47 2 3 2" xfId="11441"/>
    <cellStyle name="Normal 47 2 3 2 2" xfId="14830"/>
    <cellStyle name="Normal 47 2 3 2 2 2" xfId="22553"/>
    <cellStyle name="Normal 47 2 4" xfId="9959"/>
    <cellStyle name="Normal 47 2 4 2" xfId="17643"/>
    <cellStyle name="Normal 47 2 5" xfId="11439"/>
    <cellStyle name="Normal 47 2 5 2" xfId="14831"/>
    <cellStyle name="Normal 47 2 5 2 2" xfId="22554"/>
    <cellStyle name="Normal 47 3" xfId="11438"/>
    <cellStyle name="Normal 47 3 2" xfId="14832"/>
    <cellStyle name="Normal 47 3 2 2" xfId="22555"/>
    <cellStyle name="Normal 48" xfId="573"/>
    <cellStyle name="Normal 48 2" xfId="6460"/>
    <cellStyle name="Normal 48 2 2" xfId="11443"/>
    <cellStyle name="Normal 48 2 2 2" xfId="14833"/>
    <cellStyle name="Normal 48 2 2 2 2" xfId="22556"/>
    <cellStyle name="Normal 48 3" xfId="8113"/>
    <cellStyle name="Normal 48 3 2" xfId="11444"/>
    <cellStyle name="Normal 48 3 2 2" xfId="14834"/>
    <cellStyle name="Normal 48 3 2 2 2" xfId="22557"/>
    <cellStyle name="Normal 48 4" xfId="8114"/>
    <cellStyle name="Normal 48 4 2" xfId="11445"/>
    <cellStyle name="Normal 48 4 2 2" xfId="14835"/>
    <cellStyle name="Normal 48 4 2 2 2" xfId="22558"/>
    <cellStyle name="Normal 48 5" xfId="8115"/>
    <cellStyle name="Normal 48 5 2" xfId="11446"/>
    <cellStyle name="Normal 48 5 2 2" xfId="14836"/>
    <cellStyle name="Normal 48 5 2 2 2" xfId="22559"/>
    <cellStyle name="Normal 48 6" xfId="8116"/>
    <cellStyle name="Normal 48 6 2" xfId="11447"/>
    <cellStyle name="Normal 48 6 2 2" xfId="14837"/>
    <cellStyle name="Normal 48 6 2 2 2" xfId="22560"/>
    <cellStyle name="Normal 48 7" xfId="11442"/>
    <cellStyle name="Normal 48 7 2" xfId="14838"/>
    <cellStyle name="Normal 48 7 2 2" xfId="22561"/>
    <cellStyle name="Normal 49" xfId="574"/>
    <cellStyle name="Normal 49 10" xfId="8117"/>
    <cellStyle name="Normal 49 10 2" xfId="11449"/>
    <cellStyle name="Normal 49 10 2 2" xfId="14840"/>
    <cellStyle name="Normal 49 10 2 2 2" xfId="22563"/>
    <cellStyle name="Normal 49 11" xfId="8118"/>
    <cellStyle name="Normal 49 11 2" xfId="11450"/>
    <cellStyle name="Normal 49 11 2 2" xfId="14841"/>
    <cellStyle name="Normal 49 11 2 2 2" xfId="22564"/>
    <cellStyle name="Normal 49 12" xfId="8119"/>
    <cellStyle name="Normal 49 12 2" xfId="11451"/>
    <cellStyle name="Normal 49 12 2 2" xfId="14842"/>
    <cellStyle name="Normal 49 12 2 2 2" xfId="22565"/>
    <cellStyle name="Normal 49 13" xfId="8120"/>
    <cellStyle name="Normal 49 13 2" xfId="11452"/>
    <cellStyle name="Normal 49 13 2 2" xfId="14843"/>
    <cellStyle name="Normal 49 13 2 2 2" xfId="22566"/>
    <cellStyle name="Normal 49 14" xfId="8121"/>
    <cellStyle name="Normal 49 14 2" xfId="11453"/>
    <cellStyle name="Normal 49 14 2 2" xfId="14844"/>
    <cellStyle name="Normal 49 14 2 2 2" xfId="22567"/>
    <cellStyle name="Normal 49 15" xfId="8122"/>
    <cellStyle name="Normal 49 15 10" xfId="19306"/>
    <cellStyle name="Normal 49 15 2" xfId="9402"/>
    <cellStyle name="Normal 49 15 2 2" xfId="11455"/>
    <cellStyle name="Normal 49 15 2 2 2" xfId="14847"/>
    <cellStyle name="Normal 49 15 2 2 2 2" xfId="22570"/>
    <cellStyle name="Normal 49 15 2 3" xfId="10587"/>
    <cellStyle name="Normal 49 15 2 3 2" xfId="14848"/>
    <cellStyle name="Normal 49 15 2 3 2 2" xfId="22571"/>
    <cellStyle name="Normal 49 15 2 3 3" xfId="20569"/>
    <cellStyle name="Normal 49 15 2 4" xfId="14846"/>
    <cellStyle name="Normal 49 15 2 4 2" xfId="22569"/>
    <cellStyle name="Normal 49 15 2 5" xfId="18394"/>
    <cellStyle name="Normal 49 15 2 5 2" xfId="25096"/>
    <cellStyle name="Normal 49 15 2 6" xfId="19774"/>
    <cellStyle name="Normal 49 15 3" xfId="11454"/>
    <cellStyle name="Normal 49 15 3 2" xfId="14849"/>
    <cellStyle name="Normal 49 15 3 2 2" xfId="22572"/>
    <cellStyle name="Normal 49 15 4" xfId="10139"/>
    <cellStyle name="Normal 49 15 4 2" xfId="14850"/>
    <cellStyle name="Normal 49 15 4 2 2" xfId="22573"/>
    <cellStyle name="Normal 49 15 4 3" xfId="20113"/>
    <cellStyle name="Normal 49 15 5" xfId="14845"/>
    <cellStyle name="Normal 49 15 5 2" xfId="22568"/>
    <cellStyle name="Normal 49 15 6" xfId="17822"/>
    <cellStyle name="Normal 49 15 6 2" xfId="24639"/>
    <cellStyle name="Normal 49 15 7" xfId="18657"/>
    <cellStyle name="Normal 49 15 7 2" xfId="25325"/>
    <cellStyle name="Normal 49 15 8" xfId="18857"/>
    <cellStyle name="Normal 49 15 8 2" xfId="25516"/>
    <cellStyle name="Normal 49 15 9" xfId="19088"/>
    <cellStyle name="Normal 49 15 9 2" xfId="25729"/>
    <cellStyle name="Normal 49 16" xfId="9650"/>
    <cellStyle name="Normal 49 16 2" xfId="14851"/>
    <cellStyle name="Normal 49 16 2 2" xfId="22574"/>
    <cellStyle name="Normal 49 16 3" xfId="17644"/>
    <cellStyle name="Normal 49 16 3 2" xfId="24547"/>
    <cellStyle name="Normal 49 16 4" xfId="19932"/>
    <cellStyle name="Normal 49 17" xfId="11448"/>
    <cellStyle name="Normal 49 17 2" xfId="14852"/>
    <cellStyle name="Normal 49 17 2 2" xfId="22575"/>
    <cellStyle name="Normal 49 18" xfId="14839"/>
    <cellStyle name="Normal 49 18 2" xfId="22562"/>
    <cellStyle name="Normal 49 19" xfId="16831"/>
    <cellStyle name="Normal 49 19 2" xfId="24368"/>
    <cellStyle name="Normal 49 2" xfId="6462"/>
    <cellStyle name="Normal 49 2 2" xfId="8523"/>
    <cellStyle name="Normal 49 2 2 10" xfId="19307"/>
    <cellStyle name="Normal 49 2 2 2" xfId="9403"/>
    <cellStyle name="Normal 49 2 2 2 2" xfId="11458"/>
    <cellStyle name="Normal 49 2 2 2 2 2" xfId="14856"/>
    <cellStyle name="Normal 49 2 2 2 2 2 2" xfId="22579"/>
    <cellStyle name="Normal 49 2 2 2 3" xfId="10588"/>
    <cellStyle name="Normal 49 2 2 2 3 2" xfId="14857"/>
    <cellStyle name="Normal 49 2 2 2 3 2 2" xfId="22580"/>
    <cellStyle name="Normal 49 2 2 2 3 3" xfId="20570"/>
    <cellStyle name="Normal 49 2 2 2 4" xfId="14855"/>
    <cellStyle name="Normal 49 2 2 2 4 2" xfId="22578"/>
    <cellStyle name="Normal 49 2 2 2 5" xfId="18395"/>
    <cellStyle name="Normal 49 2 2 2 5 2" xfId="25097"/>
    <cellStyle name="Normal 49 2 2 2 6" xfId="19775"/>
    <cellStyle name="Normal 49 2 2 3" xfId="11457"/>
    <cellStyle name="Normal 49 2 2 3 2" xfId="14858"/>
    <cellStyle name="Normal 49 2 2 3 2 2" xfId="22581"/>
    <cellStyle name="Normal 49 2 2 4" xfId="10243"/>
    <cellStyle name="Normal 49 2 2 4 2" xfId="14859"/>
    <cellStyle name="Normal 49 2 2 4 2 2" xfId="22582"/>
    <cellStyle name="Normal 49 2 2 4 3" xfId="20219"/>
    <cellStyle name="Normal 49 2 2 5" xfId="14854"/>
    <cellStyle name="Normal 49 2 2 5 2" xfId="22577"/>
    <cellStyle name="Normal 49 2 2 6" xfId="17941"/>
    <cellStyle name="Normal 49 2 2 6 2" xfId="24746"/>
    <cellStyle name="Normal 49 2 2 7" xfId="18658"/>
    <cellStyle name="Normal 49 2 2 7 2" xfId="25326"/>
    <cellStyle name="Normal 49 2 2 8" xfId="18858"/>
    <cellStyle name="Normal 49 2 2 8 2" xfId="25517"/>
    <cellStyle name="Normal 49 2 2 9" xfId="19089"/>
    <cellStyle name="Normal 49 2 2 9 2" xfId="25730"/>
    <cellStyle name="Normal 49 2 3" xfId="8887"/>
    <cellStyle name="Normal 49 2 3 2" xfId="11459"/>
    <cellStyle name="Normal 49 2 3 2 2" xfId="14860"/>
    <cellStyle name="Normal 49 2 3 2 2 2" xfId="22583"/>
    <cellStyle name="Normal 49 2 4" xfId="9651"/>
    <cellStyle name="Normal 49 2 4 2" xfId="14861"/>
    <cellStyle name="Normal 49 2 4 2 2" xfId="22584"/>
    <cellStyle name="Normal 49 2 4 3" xfId="17645"/>
    <cellStyle name="Normal 49 2 4 3 2" xfId="24548"/>
    <cellStyle name="Normal 49 2 4 4" xfId="19933"/>
    <cellStyle name="Normal 49 2 5" xfId="11456"/>
    <cellStyle name="Normal 49 2 5 2" xfId="14862"/>
    <cellStyle name="Normal 49 2 5 2 2" xfId="22585"/>
    <cellStyle name="Normal 49 2 6" xfId="14853"/>
    <cellStyle name="Normal 49 2 6 2" xfId="22576"/>
    <cellStyle name="Normal 49 2 7" xfId="16832"/>
    <cellStyle name="Normal 49 2 7 2" xfId="24369"/>
    <cellStyle name="Normal 49 20" xfId="6461"/>
    <cellStyle name="Normal 49 3" xfId="6463"/>
    <cellStyle name="Normal 49 3 2" xfId="8123"/>
    <cellStyle name="Normal 49 3 2 2" xfId="11461"/>
    <cellStyle name="Normal 49 3 2 2 2" xfId="14863"/>
    <cellStyle name="Normal 49 3 2 2 2 2" xfId="22586"/>
    <cellStyle name="Normal 49 3 3" xfId="8888"/>
    <cellStyle name="Normal 49 3 3 2" xfId="11462"/>
    <cellStyle name="Normal 49 3 3 2 2" xfId="14864"/>
    <cellStyle name="Normal 49 3 3 2 2 2" xfId="22587"/>
    <cellStyle name="Normal 49 3 4" xfId="9960"/>
    <cellStyle name="Normal 49 3 5" xfId="11460"/>
    <cellStyle name="Normal 49 3 5 2" xfId="14865"/>
    <cellStyle name="Normal 49 3 5 2 2" xfId="22588"/>
    <cellStyle name="Normal 49 4" xfId="8522"/>
    <cellStyle name="Normal 49 4 2" xfId="8889"/>
    <cellStyle name="Normal 49 4 2 2" xfId="11464"/>
    <cellStyle name="Normal 49 4 2 2 2" xfId="14867"/>
    <cellStyle name="Normal 49 4 2 2 2 2" xfId="22590"/>
    <cellStyle name="Normal 49 4 3" xfId="10242"/>
    <cellStyle name="Normal 49 4 3 2" xfId="14868"/>
    <cellStyle name="Normal 49 4 3 2 2" xfId="22591"/>
    <cellStyle name="Normal 49 4 3 3" xfId="17940"/>
    <cellStyle name="Normal 49 4 3 3 2" xfId="24745"/>
    <cellStyle name="Normal 49 4 3 4" xfId="20218"/>
    <cellStyle name="Normal 49 4 4" xfId="11463"/>
    <cellStyle name="Normal 49 4 4 2" xfId="14869"/>
    <cellStyle name="Normal 49 4 4 2 2" xfId="22592"/>
    <cellStyle name="Normal 49 4 5" xfId="14866"/>
    <cellStyle name="Normal 49 4 5 2" xfId="22589"/>
    <cellStyle name="Normal 49 4 6" xfId="19439"/>
    <cellStyle name="Normal 49 5" xfId="8124"/>
    <cellStyle name="Normal 49 5 2" xfId="11465"/>
    <cellStyle name="Normal 49 5 2 2" xfId="14870"/>
    <cellStyle name="Normal 49 5 2 2 2" xfId="22593"/>
    <cellStyle name="Normal 49 6" xfId="8125"/>
    <cellStyle name="Normal 49 6 2" xfId="11466"/>
    <cellStyle name="Normal 49 6 2 2" xfId="14871"/>
    <cellStyle name="Normal 49 6 2 2 2" xfId="22594"/>
    <cellStyle name="Normal 49 7" xfId="8126"/>
    <cellStyle name="Normal 49 7 2" xfId="11467"/>
    <cellStyle name="Normal 49 7 2 2" xfId="14872"/>
    <cellStyle name="Normal 49 7 2 2 2" xfId="22595"/>
    <cellStyle name="Normal 49 8" xfId="8127"/>
    <cellStyle name="Normal 49 8 2" xfId="11468"/>
    <cellStyle name="Normal 49 8 2 2" xfId="14873"/>
    <cellStyle name="Normal 49 8 2 2 2" xfId="22596"/>
    <cellStyle name="Normal 49 9" xfId="8128"/>
    <cellStyle name="Normal 49 9 2" xfId="11469"/>
    <cellStyle name="Normal 49 9 2 2" xfId="14874"/>
    <cellStyle name="Normal 49 9 2 2 2" xfId="22597"/>
    <cellStyle name="Normal 5" xfId="575"/>
    <cellStyle name="Normal 5 10" xfId="8129"/>
    <cellStyle name="Normal 5 10 2" xfId="11470"/>
    <cellStyle name="Normal 5 10 2 2" xfId="14875"/>
    <cellStyle name="Normal 5 10 2 2 2" xfId="22598"/>
    <cellStyle name="Normal 5 11" xfId="8130"/>
    <cellStyle name="Normal 5 11 2" xfId="11471"/>
    <cellStyle name="Normal 5 11 2 2" xfId="14876"/>
    <cellStyle name="Normal 5 11 2 2 2" xfId="22599"/>
    <cellStyle name="Normal 5 12" xfId="8131"/>
    <cellStyle name="Normal 5 12 2" xfId="11472"/>
    <cellStyle name="Normal 5 12 2 2" xfId="14877"/>
    <cellStyle name="Normal 5 12 2 2 2" xfId="22600"/>
    <cellStyle name="Normal 5 13" xfId="8132"/>
    <cellStyle name="Normal 5 13 2" xfId="11473"/>
    <cellStyle name="Normal 5 13 2 2" xfId="14878"/>
    <cellStyle name="Normal 5 13 2 2 2" xfId="22601"/>
    <cellStyle name="Normal 5 14" xfId="8133"/>
    <cellStyle name="Normal 5 14 2" xfId="11474"/>
    <cellStyle name="Normal 5 14 2 2" xfId="14879"/>
    <cellStyle name="Normal 5 14 2 2 2" xfId="22602"/>
    <cellStyle name="Normal 5 15" xfId="8134"/>
    <cellStyle name="Normal 5 15 2" xfId="11475"/>
    <cellStyle name="Normal 5 15 2 2" xfId="14880"/>
    <cellStyle name="Normal 5 15 2 2 2" xfId="22603"/>
    <cellStyle name="Normal 5 16" xfId="8135"/>
    <cellStyle name="Normal 5 16 2" xfId="11476"/>
    <cellStyle name="Normal 5 16 2 2" xfId="14881"/>
    <cellStyle name="Normal 5 16 2 2 2" xfId="22604"/>
    <cellStyle name="Normal 5 17" xfId="8136"/>
    <cellStyle name="Normal 5 17 2" xfId="11477"/>
    <cellStyle name="Normal 5 17 2 2" xfId="14882"/>
    <cellStyle name="Normal 5 17 2 2 2" xfId="22605"/>
    <cellStyle name="Normal 5 18" xfId="9961"/>
    <cellStyle name="Normal 5 18 2" xfId="14883"/>
    <cellStyle name="Normal 5 18 2 2" xfId="22606"/>
    <cellStyle name="Normal 5 19" xfId="18444"/>
    <cellStyle name="Normal 5 19 2" xfId="25143"/>
    <cellStyle name="Normal 5 2" xfId="576"/>
    <cellStyle name="Normal 5 2 2" xfId="6465"/>
    <cellStyle name="Normal 5 2 2 2" xfId="11479"/>
    <cellStyle name="Normal 5 2 2 2 2" xfId="14884"/>
    <cellStyle name="Normal 5 2 2 2 2 2" xfId="22607"/>
    <cellStyle name="Normal 5 2 3" xfId="8137"/>
    <cellStyle name="Normal 5 2 3 2" xfId="11480"/>
    <cellStyle name="Normal 5 2 3 2 2" xfId="14885"/>
    <cellStyle name="Normal 5 2 3 2 2 2" xfId="22608"/>
    <cellStyle name="Normal 5 2 4" xfId="9962"/>
    <cellStyle name="Normal 5 2 5" xfId="11478"/>
    <cellStyle name="Normal 5 2 5 2" xfId="14886"/>
    <cellStyle name="Normal 5 2 5 2 2" xfId="22609"/>
    <cellStyle name="Normal 5 2 6" xfId="12854"/>
    <cellStyle name="Normal 5 2 7" xfId="6464"/>
    <cellStyle name="Normal 5 3" xfId="577"/>
    <cellStyle name="Normal 5 3 2" xfId="1334"/>
    <cellStyle name="Normal 5 3 2 2" xfId="11482"/>
    <cellStyle name="Normal 5 3 2 2 2" xfId="14887"/>
    <cellStyle name="Normal 5 3 2 2 2 2" xfId="22610"/>
    <cellStyle name="Normal 5 3 3" xfId="8890"/>
    <cellStyle name="Normal 5 3 3 2" xfId="11483"/>
    <cellStyle name="Normal 5 3 3 2 2" xfId="14888"/>
    <cellStyle name="Normal 5 3 3 2 2 2" xfId="22611"/>
    <cellStyle name="Normal 5 3 4" xfId="9963"/>
    <cellStyle name="Normal 5 3 5" xfId="11481"/>
    <cellStyle name="Normal 5 3 5 2" xfId="14889"/>
    <cellStyle name="Normal 5 3 5 2 2" xfId="22612"/>
    <cellStyle name="Normal 5 4" xfId="2109"/>
    <cellStyle name="Normal 5 4 2" xfId="11484"/>
    <cellStyle name="Normal 5 4 2 2" xfId="14890"/>
    <cellStyle name="Normal 5 4 2 2 2" xfId="22613"/>
    <cellStyle name="Normal 5 5" xfId="6466"/>
    <cellStyle name="Normal 5 5 2" xfId="8138"/>
    <cellStyle name="Normal 5 5 2 2" xfId="11486"/>
    <cellStyle name="Normal 5 5 2 2 2" xfId="14891"/>
    <cellStyle name="Normal 5 5 2 2 2 2" xfId="22614"/>
    <cellStyle name="Normal 5 5 2 3" xfId="17823"/>
    <cellStyle name="Normal 5 5 3" xfId="8891"/>
    <cellStyle name="Normal 5 5 3 2" xfId="11487"/>
    <cellStyle name="Normal 5 5 3 2 2" xfId="14892"/>
    <cellStyle name="Normal 5 5 3 2 2 2" xfId="22615"/>
    <cellStyle name="Normal 5 5 4" xfId="9964"/>
    <cellStyle name="Normal 5 5 4 2" xfId="17646"/>
    <cellStyle name="Normal 5 5 5" xfId="11485"/>
    <cellStyle name="Normal 5 5 5 2" xfId="14893"/>
    <cellStyle name="Normal 5 5 5 2 2" xfId="22616"/>
    <cellStyle name="Normal 5 5 6" xfId="16833"/>
    <cellStyle name="Normal 5 6" xfId="6467"/>
    <cellStyle name="Normal 5 6 2" xfId="11488"/>
    <cellStyle name="Normal 5 6 2 2" xfId="14894"/>
    <cellStyle name="Normal 5 6 2 2 2" xfId="22617"/>
    <cellStyle name="Normal 5 7" xfId="6468"/>
    <cellStyle name="Normal 5 7 2" xfId="8139"/>
    <cellStyle name="Normal 5 7 2 2" xfId="11490"/>
    <cellStyle name="Normal 5 7 2 2 2" xfId="14895"/>
    <cellStyle name="Normal 5 7 2 2 2 2" xfId="22618"/>
    <cellStyle name="Normal 5 7 3" xfId="8892"/>
    <cellStyle name="Normal 5 7 3 2" xfId="11491"/>
    <cellStyle name="Normal 5 7 3 2 2" xfId="14896"/>
    <cellStyle name="Normal 5 7 3 2 2 2" xfId="22619"/>
    <cellStyle name="Normal 5 7 4" xfId="9965"/>
    <cellStyle name="Normal 5 7 5" xfId="11489"/>
    <cellStyle name="Normal 5 7 5 2" xfId="14897"/>
    <cellStyle name="Normal 5 7 5 2 2" xfId="22620"/>
    <cellStyle name="Normal 5 8" xfId="8140"/>
    <cellStyle name="Normal 5 8 2" xfId="11492"/>
    <cellStyle name="Normal 5 8 2 2" xfId="14898"/>
    <cellStyle name="Normal 5 8 2 2 2" xfId="22621"/>
    <cellStyle name="Normal 5 9" xfId="8141"/>
    <cellStyle name="Normal 5 9 2" xfId="11493"/>
    <cellStyle name="Normal 5 9 2 2" xfId="14899"/>
    <cellStyle name="Normal 5 9 2 2 2" xfId="22622"/>
    <cellStyle name="Normal 5_Schedule May 2011" xfId="6469"/>
    <cellStyle name="Normal 50" xfId="578"/>
    <cellStyle name="Normal 50 10" xfId="8142"/>
    <cellStyle name="Normal 50 10 2" xfId="11495"/>
    <cellStyle name="Normal 50 10 2 2" xfId="14901"/>
    <cellStyle name="Normal 50 10 2 2 2" xfId="22624"/>
    <cellStyle name="Normal 50 11" xfId="8143"/>
    <cellStyle name="Normal 50 11 2" xfId="11496"/>
    <cellStyle name="Normal 50 11 2 2" xfId="14902"/>
    <cellStyle name="Normal 50 11 2 2 2" xfId="22625"/>
    <cellStyle name="Normal 50 12" xfId="8144"/>
    <cellStyle name="Normal 50 12 2" xfId="11497"/>
    <cellStyle name="Normal 50 12 2 2" xfId="14903"/>
    <cellStyle name="Normal 50 12 2 2 2" xfId="22626"/>
    <cellStyle name="Normal 50 13" xfId="8145"/>
    <cellStyle name="Normal 50 13 2" xfId="11498"/>
    <cellStyle name="Normal 50 13 2 2" xfId="14904"/>
    <cellStyle name="Normal 50 13 2 2 2" xfId="22627"/>
    <cellStyle name="Normal 50 14" xfId="8146"/>
    <cellStyle name="Normal 50 14 2" xfId="11499"/>
    <cellStyle name="Normal 50 14 2 2" xfId="14905"/>
    <cellStyle name="Normal 50 14 2 2 2" xfId="22628"/>
    <cellStyle name="Normal 50 15" xfId="8147"/>
    <cellStyle name="Normal 50 15 10" xfId="19308"/>
    <cellStyle name="Normal 50 15 2" xfId="9404"/>
    <cellStyle name="Normal 50 15 2 2" xfId="11501"/>
    <cellStyle name="Normal 50 15 2 2 2" xfId="14908"/>
    <cellStyle name="Normal 50 15 2 2 2 2" xfId="22631"/>
    <cellStyle name="Normal 50 15 2 3" xfId="10589"/>
    <cellStyle name="Normal 50 15 2 3 2" xfId="14909"/>
    <cellStyle name="Normal 50 15 2 3 2 2" xfId="22632"/>
    <cellStyle name="Normal 50 15 2 3 3" xfId="20571"/>
    <cellStyle name="Normal 50 15 2 4" xfId="14907"/>
    <cellStyle name="Normal 50 15 2 4 2" xfId="22630"/>
    <cellStyle name="Normal 50 15 2 5" xfId="18396"/>
    <cellStyle name="Normal 50 15 2 5 2" xfId="25098"/>
    <cellStyle name="Normal 50 15 2 6" xfId="19776"/>
    <cellStyle name="Normal 50 15 3" xfId="11500"/>
    <cellStyle name="Normal 50 15 3 2" xfId="14910"/>
    <cellStyle name="Normal 50 15 3 2 2" xfId="22633"/>
    <cellStyle name="Normal 50 15 4" xfId="10140"/>
    <cellStyle name="Normal 50 15 4 2" xfId="14911"/>
    <cellStyle name="Normal 50 15 4 2 2" xfId="22634"/>
    <cellStyle name="Normal 50 15 4 3" xfId="20114"/>
    <cellStyle name="Normal 50 15 5" xfId="14906"/>
    <cellStyle name="Normal 50 15 5 2" xfId="22629"/>
    <cellStyle name="Normal 50 15 6" xfId="17824"/>
    <cellStyle name="Normal 50 15 6 2" xfId="24640"/>
    <cellStyle name="Normal 50 15 7" xfId="18659"/>
    <cellStyle name="Normal 50 15 7 2" xfId="25327"/>
    <cellStyle name="Normal 50 15 8" xfId="18859"/>
    <cellStyle name="Normal 50 15 8 2" xfId="25518"/>
    <cellStyle name="Normal 50 15 9" xfId="19090"/>
    <cellStyle name="Normal 50 15 9 2" xfId="25731"/>
    <cellStyle name="Normal 50 16" xfId="9652"/>
    <cellStyle name="Normal 50 16 2" xfId="14912"/>
    <cellStyle name="Normal 50 16 2 2" xfId="22635"/>
    <cellStyle name="Normal 50 16 3" xfId="17647"/>
    <cellStyle name="Normal 50 16 3 2" xfId="24549"/>
    <cellStyle name="Normal 50 16 4" xfId="19934"/>
    <cellStyle name="Normal 50 17" xfId="11494"/>
    <cellStyle name="Normal 50 17 2" xfId="14913"/>
    <cellStyle name="Normal 50 17 2 2" xfId="22636"/>
    <cellStyle name="Normal 50 18" xfId="14900"/>
    <cellStyle name="Normal 50 18 2" xfId="22623"/>
    <cellStyle name="Normal 50 19" xfId="16834"/>
    <cellStyle name="Normal 50 19 2" xfId="24370"/>
    <cellStyle name="Normal 50 2" xfId="6471"/>
    <cellStyle name="Normal 50 2 2" xfId="8148"/>
    <cellStyle name="Normal 50 2 2 2" xfId="11503"/>
    <cellStyle name="Normal 50 2 2 2 2" xfId="14914"/>
    <cellStyle name="Normal 50 2 2 2 2 2" xfId="22637"/>
    <cellStyle name="Normal 50 2 3" xfId="8893"/>
    <cellStyle name="Normal 50 2 3 2" xfId="11504"/>
    <cellStyle name="Normal 50 2 3 2 2" xfId="14915"/>
    <cellStyle name="Normal 50 2 3 2 2 2" xfId="22638"/>
    <cellStyle name="Normal 50 2 4" xfId="9966"/>
    <cellStyle name="Normal 50 2 5" xfId="11502"/>
    <cellStyle name="Normal 50 2 5 2" xfId="14916"/>
    <cellStyle name="Normal 50 2 5 2 2" xfId="22639"/>
    <cellStyle name="Normal 50 20" xfId="6470"/>
    <cellStyle name="Normal 50 3" xfId="8524"/>
    <cellStyle name="Normal 50 3 2" xfId="8894"/>
    <cellStyle name="Normal 50 3 2 2" xfId="11506"/>
    <cellStyle name="Normal 50 3 2 2 2" xfId="14918"/>
    <cellStyle name="Normal 50 3 2 2 2 2" xfId="22641"/>
    <cellStyle name="Normal 50 3 3" xfId="10244"/>
    <cellStyle name="Normal 50 3 3 2" xfId="14919"/>
    <cellStyle name="Normal 50 3 3 2 2" xfId="22642"/>
    <cellStyle name="Normal 50 3 3 3" xfId="17942"/>
    <cellStyle name="Normal 50 3 3 3 2" xfId="24747"/>
    <cellStyle name="Normal 50 3 3 4" xfId="20220"/>
    <cellStyle name="Normal 50 3 4" xfId="11505"/>
    <cellStyle name="Normal 50 3 4 2" xfId="14920"/>
    <cellStyle name="Normal 50 3 4 2 2" xfId="22643"/>
    <cellStyle name="Normal 50 3 5" xfId="14917"/>
    <cellStyle name="Normal 50 3 5 2" xfId="22640"/>
    <cellStyle name="Normal 50 3 6" xfId="19440"/>
    <cellStyle name="Normal 50 4" xfId="8149"/>
    <cellStyle name="Normal 50 4 2" xfId="11507"/>
    <cellStyle name="Normal 50 4 2 2" xfId="14921"/>
    <cellStyle name="Normal 50 4 2 2 2" xfId="22644"/>
    <cellStyle name="Normal 50 5" xfId="8150"/>
    <cellStyle name="Normal 50 5 2" xfId="11508"/>
    <cellStyle name="Normal 50 5 2 2" xfId="14922"/>
    <cellStyle name="Normal 50 5 2 2 2" xfId="22645"/>
    <cellStyle name="Normal 50 6" xfId="8151"/>
    <cellStyle name="Normal 50 6 2" xfId="11509"/>
    <cellStyle name="Normal 50 6 2 2" xfId="14923"/>
    <cellStyle name="Normal 50 6 2 2 2" xfId="22646"/>
    <cellStyle name="Normal 50 7" xfId="8152"/>
    <cellStyle name="Normal 50 7 2" xfId="11510"/>
    <cellStyle name="Normal 50 7 2 2" xfId="14924"/>
    <cellStyle name="Normal 50 7 2 2 2" xfId="22647"/>
    <cellStyle name="Normal 50 8" xfId="8153"/>
    <cellStyle name="Normal 50 8 2" xfId="11511"/>
    <cellStyle name="Normal 50 8 2 2" xfId="14925"/>
    <cellStyle name="Normal 50 8 2 2 2" xfId="22648"/>
    <cellStyle name="Normal 50 9" xfId="8154"/>
    <cellStyle name="Normal 50 9 2" xfId="11512"/>
    <cellStyle name="Normal 50 9 2 2" xfId="14926"/>
    <cellStyle name="Normal 50 9 2 2 2" xfId="22649"/>
    <cellStyle name="Normal 51" xfId="579"/>
    <cellStyle name="Normal 51 10" xfId="8155"/>
    <cellStyle name="Normal 51 10 2" xfId="11514"/>
    <cellStyle name="Normal 51 10 2 2" xfId="14928"/>
    <cellStyle name="Normal 51 10 2 2 2" xfId="22651"/>
    <cellStyle name="Normal 51 11" xfId="8156"/>
    <cellStyle name="Normal 51 11 2" xfId="11515"/>
    <cellStyle name="Normal 51 11 2 2" xfId="14929"/>
    <cellStyle name="Normal 51 11 2 2 2" xfId="22652"/>
    <cellStyle name="Normal 51 12" xfId="8157"/>
    <cellStyle name="Normal 51 12 2" xfId="11516"/>
    <cellStyle name="Normal 51 12 2 2" xfId="14930"/>
    <cellStyle name="Normal 51 12 2 2 2" xfId="22653"/>
    <cellStyle name="Normal 51 13" xfId="8158"/>
    <cellStyle name="Normal 51 13 2" xfId="11517"/>
    <cellStyle name="Normal 51 13 2 2" xfId="14931"/>
    <cellStyle name="Normal 51 13 2 2 2" xfId="22654"/>
    <cellStyle name="Normal 51 14" xfId="8159"/>
    <cellStyle name="Normal 51 14 2" xfId="11518"/>
    <cellStyle name="Normal 51 14 2 2" xfId="14932"/>
    <cellStyle name="Normal 51 14 2 2 2" xfId="22655"/>
    <cellStyle name="Normal 51 15" xfId="8160"/>
    <cellStyle name="Normal 51 15 10" xfId="19309"/>
    <cellStyle name="Normal 51 15 2" xfId="9405"/>
    <cellStyle name="Normal 51 15 2 2" xfId="11520"/>
    <cellStyle name="Normal 51 15 2 2 2" xfId="14935"/>
    <cellStyle name="Normal 51 15 2 2 2 2" xfId="22658"/>
    <cellStyle name="Normal 51 15 2 3" xfId="10590"/>
    <cellStyle name="Normal 51 15 2 3 2" xfId="14936"/>
    <cellStyle name="Normal 51 15 2 3 2 2" xfId="22659"/>
    <cellStyle name="Normal 51 15 2 3 3" xfId="20572"/>
    <cellStyle name="Normal 51 15 2 4" xfId="14934"/>
    <cellStyle name="Normal 51 15 2 4 2" xfId="22657"/>
    <cellStyle name="Normal 51 15 2 5" xfId="18397"/>
    <cellStyle name="Normal 51 15 2 5 2" xfId="25099"/>
    <cellStyle name="Normal 51 15 2 6" xfId="19777"/>
    <cellStyle name="Normal 51 15 3" xfId="11519"/>
    <cellStyle name="Normal 51 15 3 2" xfId="14937"/>
    <cellStyle name="Normal 51 15 3 2 2" xfId="22660"/>
    <cellStyle name="Normal 51 15 4" xfId="10141"/>
    <cellStyle name="Normal 51 15 4 2" xfId="14938"/>
    <cellStyle name="Normal 51 15 4 2 2" xfId="22661"/>
    <cellStyle name="Normal 51 15 4 3" xfId="20115"/>
    <cellStyle name="Normal 51 15 5" xfId="14933"/>
    <cellStyle name="Normal 51 15 5 2" xfId="22656"/>
    <cellStyle name="Normal 51 15 6" xfId="17825"/>
    <cellStyle name="Normal 51 15 6 2" xfId="24641"/>
    <cellStyle name="Normal 51 15 7" xfId="18660"/>
    <cellStyle name="Normal 51 15 7 2" xfId="25328"/>
    <cellStyle name="Normal 51 15 8" xfId="18860"/>
    <cellStyle name="Normal 51 15 8 2" xfId="25519"/>
    <cellStyle name="Normal 51 15 9" xfId="19091"/>
    <cellStyle name="Normal 51 15 9 2" xfId="25732"/>
    <cellStyle name="Normal 51 16" xfId="9653"/>
    <cellStyle name="Normal 51 16 2" xfId="14939"/>
    <cellStyle name="Normal 51 16 2 2" xfId="22662"/>
    <cellStyle name="Normal 51 16 3" xfId="17648"/>
    <cellStyle name="Normal 51 16 3 2" xfId="24550"/>
    <cellStyle name="Normal 51 16 4" xfId="19935"/>
    <cellStyle name="Normal 51 17" xfId="11513"/>
    <cellStyle name="Normal 51 17 2" xfId="14940"/>
    <cellStyle name="Normal 51 17 2 2" xfId="22663"/>
    <cellStyle name="Normal 51 18" xfId="14927"/>
    <cellStyle name="Normal 51 18 2" xfId="22650"/>
    <cellStyle name="Normal 51 19" xfId="16835"/>
    <cellStyle name="Normal 51 19 2" xfId="24371"/>
    <cellStyle name="Normal 51 2" xfId="6473"/>
    <cellStyle name="Normal 51 2 2" xfId="8161"/>
    <cellStyle name="Normal 51 2 2 2" xfId="11522"/>
    <cellStyle name="Normal 51 2 2 2 2" xfId="14941"/>
    <cellStyle name="Normal 51 2 2 2 2 2" xfId="22664"/>
    <cellStyle name="Normal 51 2 3" xfId="8895"/>
    <cellStyle name="Normal 51 2 3 2" xfId="11523"/>
    <cellStyle name="Normal 51 2 3 2 2" xfId="14942"/>
    <cellStyle name="Normal 51 2 3 2 2 2" xfId="22665"/>
    <cellStyle name="Normal 51 2 4" xfId="9967"/>
    <cellStyle name="Normal 51 2 5" xfId="11521"/>
    <cellStyle name="Normal 51 2 5 2" xfId="14943"/>
    <cellStyle name="Normal 51 2 5 2 2" xfId="22666"/>
    <cellStyle name="Normal 51 20" xfId="6472"/>
    <cellStyle name="Normal 51 3" xfId="8525"/>
    <cellStyle name="Normal 51 3 2" xfId="8896"/>
    <cellStyle name="Normal 51 3 2 2" xfId="11525"/>
    <cellStyle name="Normal 51 3 2 2 2" xfId="14945"/>
    <cellStyle name="Normal 51 3 2 2 2 2" xfId="22668"/>
    <cellStyle name="Normal 51 3 3" xfId="10245"/>
    <cellStyle name="Normal 51 3 3 2" xfId="14946"/>
    <cellStyle name="Normal 51 3 3 2 2" xfId="22669"/>
    <cellStyle name="Normal 51 3 3 3" xfId="17943"/>
    <cellStyle name="Normal 51 3 3 3 2" xfId="24748"/>
    <cellStyle name="Normal 51 3 3 4" xfId="20221"/>
    <cellStyle name="Normal 51 3 4" xfId="11524"/>
    <cellStyle name="Normal 51 3 4 2" xfId="14947"/>
    <cellStyle name="Normal 51 3 4 2 2" xfId="22670"/>
    <cellStyle name="Normal 51 3 5" xfId="14944"/>
    <cellStyle name="Normal 51 3 5 2" xfId="22667"/>
    <cellStyle name="Normal 51 3 6" xfId="19441"/>
    <cellStyle name="Normal 51 4" xfId="8162"/>
    <cellStyle name="Normal 51 4 2" xfId="11526"/>
    <cellStyle name="Normal 51 4 2 2" xfId="14948"/>
    <cellStyle name="Normal 51 4 2 2 2" xfId="22671"/>
    <cellStyle name="Normal 51 5" xfId="8163"/>
    <cellStyle name="Normal 51 5 2" xfId="11527"/>
    <cellStyle name="Normal 51 5 2 2" xfId="14949"/>
    <cellStyle name="Normal 51 5 2 2 2" xfId="22672"/>
    <cellStyle name="Normal 51 6" xfId="8164"/>
    <cellStyle name="Normal 51 6 2" xfId="11528"/>
    <cellStyle name="Normal 51 6 2 2" xfId="14950"/>
    <cellStyle name="Normal 51 6 2 2 2" xfId="22673"/>
    <cellStyle name="Normal 51 7" xfId="8165"/>
    <cellStyle name="Normal 51 7 2" xfId="11529"/>
    <cellStyle name="Normal 51 7 2 2" xfId="14951"/>
    <cellStyle name="Normal 51 7 2 2 2" xfId="22674"/>
    <cellStyle name="Normal 51 8" xfId="8166"/>
    <cellStyle name="Normal 51 8 2" xfId="11530"/>
    <cellStyle name="Normal 51 8 2 2" xfId="14952"/>
    <cellStyle name="Normal 51 8 2 2 2" xfId="22675"/>
    <cellStyle name="Normal 51 9" xfId="8167"/>
    <cellStyle name="Normal 51 9 2" xfId="11531"/>
    <cellStyle name="Normal 51 9 2 2" xfId="14953"/>
    <cellStyle name="Normal 51 9 2 2 2" xfId="22676"/>
    <cellStyle name="Normal 52" xfId="580"/>
    <cellStyle name="Normal 52 10" xfId="8168"/>
    <cellStyle name="Normal 52 10 2" xfId="11533"/>
    <cellStyle name="Normal 52 10 2 2" xfId="14955"/>
    <cellStyle name="Normal 52 10 2 2 2" xfId="22678"/>
    <cellStyle name="Normal 52 11" xfId="8169"/>
    <cellStyle name="Normal 52 11 2" xfId="11534"/>
    <cellStyle name="Normal 52 11 2 2" xfId="14956"/>
    <cellStyle name="Normal 52 11 2 2 2" xfId="22679"/>
    <cellStyle name="Normal 52 12" xfId="8170"/>
    <cellStyle name="Normal 52 12 2" xfId="11535"/>
    <cellStyle name="Normal 52 12 2 2" xfId="14957"/>
    <cellStyle name="Normal 52 12 2 2 2" xfId="22680"/>
    <cellStyle name="Normal 52 13" xfId="8171"/>
    <cellStyle name="Normal 52 13 2" xfId="11536"/>
    <cellStyle name="Normal 52 13 2 2" xfId="14958"/>
    <cellStyle name="Normal 52 13 2 2 2" xfId="22681"/>
    <cellStyle name="Normal 52 14" xfId="8172"/>
    <cellStyle name="Normal 52 14 2" xfId="11537"/>
    <cellStyle name="Normal 52 14 2 2" xfId="14959"/>
    <cellStyle name="Normal 52 14 2 2 2" xfId="22682"/>
    <cellStyle name="Normal 52 15" xfId="8173"/>
    <cellStyle name="Normal 52 15 10" xfId="19310"/>
    <cellStyle name="Normal 52 15 2" xfId="9406"/>
    <cellStyle name="Normal 52 15 2 2" xfId="11539"/>
    <cellStyle name="Normal 52 15 2 2 2" xfId="14962"/>
    <cellStyle name="Normal 52 15 2 2 2 2" xfId="22685"/>
    <cellStyle name="Normal 52 15 2 3" xfId="10591"/>
    <cellStyle name="Normal 52 15 2 3 2" xfId="14963"/>
    <cellStyle name="Normal 52 15 2 3 2 2" xfId="22686"/>
    <cellStyle name="Normal 52 15 2 3 3" xfId="20573"/>
    <cellStyle name="Normal 52 15 2 4" xfId="14961"/>
    <cellStyle name="Normal 52 15 2 4 2" xfId="22684"/>
    <cellStyle name="Normal 52 15 2 5" xfId="18398"/>
    <cellStyle name="Normal 52 15 2 5 2" xfId="25100"/>
    <cellStyle name="Normal 52 15 2 6" xfId="19778"/>
    <cellStyle name="Normal 52 15 3" xfId="11538"/>
    <cellStyle name="Normal 52 15 3 2" xfId="14964"/>
    <cellStyle name="Normal 52 15 3 2 2" xfId="22687"/>
    <cellStyle name="Normal 52 15 4" xfId="10142"/>
    <cellStyle name="Normal 52 15 4 2" xfId="14965"/>
    <cellStyle name="Normal 52 15 4 2 2" xfId="22688"/>
    <cellStyle name="Normal 52 15 4 3" xfId="20116"/>
    <cellStyle name="Normal 52 15 5" xfId="14960"/>
    <cellStyle name="Normal 52 15 5 2" xfId="22683"/>
    <cellStyle name="Normal 52 15 6" xfId="17826"/>
    <cellStyle name="Normal 52 15 6 2" xfId="24642"/>
    <cellStyle name="Normal 52 15 7" xfId="18661"/>
    <cellStyle name="Normal 52 15 7 2" xfId="25329"/>
    <cellStyle name="Normal 52 15 8" xfId="18861"/>
    <cellStyle name="Normal 52 15 8 2" xfId="25520"/>
    <cellStyle name="Normal 52 15 9" xfId="19092"/>
    <cellStyle name="Normal 52 15 9 2" xfId="25733"/>
    <cellStyle name="Normal 52 16" xfId="9654"/>
    <cellStyle name="Normal 52 16 2" xfId="14966"/>
    <cellStyle name="Normal 52 16 2 2" xfId="22689"/>
    <cellStyle name="Normal 52 16 3" xfId="17649"/>
    <cellStyle name="Normal 52 16 3 2" xfId="24551"/>
    <cellStyle name="Normal 52 16 4" xfId="19936"/>
    <cellStyle name="Normal 52 17" xfId="11532"/>
    <cellStyle name="Normal 52 17 2" xfId="14967"/>
    <cellStyle name="Normal 52 17 2 2" xfId="22690"/>
    <cellStyle name="Normal 52 18" xfId="14954"/>
    <cellStyle name="Normal 52 18 2" xfId="22677"/>
    <cellStyle name="Normal 52 19" xfId="16836"/>
    <cellStyle name="Normal 52 19 2" xfId="24372"/>
    <cellStyle name="Normal 52 2" xfId="6475"/>
    <cellStyle name="Normal 52 2 2" xfId="8174"/>
    <cellStyle name="Normal 52 2 2 2" xfId="11541"/>
    <cellStyle name="Normal 52 2 2 2 2" xfId="14968"/>
    <cellStyle name="Normal 52 2 2 2 2 2" xfId="22691"/>
    <cellStyle name="Normal 52 2 3" xfId="8897"/>
    <cellStyle name="Normal 52 2 3 2" xfId="11542"/>
    <cellStyle name="Normal 52 2 3 2 2" xfId="14969"/>
    <cellStyle name="Normal 52 2 3 2 2 2" xfId="22692"/>
    <cellStyle name="Normal 52 2 4" xfId="9968"/>
    <cellStyle name="Normal 52 2 5" xfId="11540"/>
    <cellStyle name="Normal 52 2 5 2" xfId="14970"/>
    <cellStyle name="Normal 52 2 5 2 2" xfId="22693"/>
    <cellStyle name="Normal 52 20" xfId="6474"/>
    <cellStyle name="Normal 52 3" xfId="8526"/>
    <cellStyle name="Normal 52 3 2" xfId="8898"/>
    <cellStyle name="Normal 52 3 2 2" xfId="11544"/>
    <cellStyle name="Normal 52 3 2 2 2" xfId="14972"/>
    <cellStyle name="Normal 52 3 2 2 2 2" xfId="22695"/>
    <cellStyle name="Normal 52 3 3" xfId="10246"/>
    <cellStyle name="Normal 52 3 3 2" xfId="14973"/>
    <cellStyle name="Normal 52 3 3 2 2" xfId="22696"/>
    <cellStyle name="Normal 52 3 3 3" xfId="17944"/>
    <cellStyle name="Normal 52 3 3 3 2" xfId="24749"/>
    <cellStyle name="Normal 52 3 3 4" xfId="20222"/>
    <cellStyle name="Normal 52 3 4" xfId="11543"/>
    <cellStyle name="Normal 52 3 4 2" xfId="14974"/>
    <cellStyle name="Normal 52 3 4 2 2" xfId="22697"/>
    <cellStyle name="Normal 52 3 5" xfId="14971"/>
    <cellStyle name="Normal 52 3 5 2" xfId="22694"/>
    <cellStyle name="Normal 52 3 6" xfId="19442"/>
    <cellStyle name="Normal 52 4" xfId="8175"/>
    <cellStyle name="Normal 52 4 2" xfId="11545"/>
    <cellStyle name="Normal 52 4 2 2" xfId="14975"/>
    <cellStyle name="Normal 52 4 2 2 2" xfId="22698"/>
    <cellStyle name="Normal 52 5" xfId="8176"/>
    <cellStyle name="Normal 52 5 2" xfId="11546"/>
    <cellStyle name="Normal 52 5 2 2" xfId="14976"/>
    <cellStyle name="Normal 52 5 2 2 2" xfId="22699"/>
    <cellStyle name="Normal 52 6" xfId="8177"/>
    <cellStyle name="Normal 52 6 2" xfId="11547"/>
    <cellStyle name="Normal 52 6 2 2" xfId="14977"/>
    <cellStyle name="Normal 52 6 2 2 2" xfId="22700"/>
    <cellStyle name="Normal 52 7" xfId="8178"/>
    <cellStyle name="Normal 52 7 2" xfId="11548"/>
    <cellStyle name="Normal 52 7 2 2" xfId="14978"/>
    <cellStyle name="Normal 52 7 2 2 2" xfId="22701"/>
    <cellStyle name="Normal 52 8" xfId="8179"/>
    <cellStyle name="Normal 52 8 2" xfId="11549"/>
    <cellStyle name="Normal 52 8 2 2" xfId="14979"/>
    <cellStyle name="Normal 52 8 2 2 2" xfId="22702"/>
    <cellStyle name="Normal 52 9" xfId="8180"/>
    <cellStyle name="Normal 52 9 2" xfId="11550"/>
    <cellStyle name="Normal 52 9 2 2" xfId="14980"/>
    <cellStyle name="Normal 52 9 2 2 2" xfId="22703"/>
    <cellStyle name="Normal 53" xfId="581"/>
    <cellStyle name="Normal 53 10" xfId="8181"/>
    <cellStyle name="Normal 53 10 2" xfId="11552"/>
    <cellStyle name="Normal 53 10 2 2" xfId="14982"/>
    <cellStyle name="Normal 53 10 2 2 2" xfId="22705"/>
    <cellStyle name="Normal 53 11" xfId="8182"/>
    <cellStyle name="Normal 53 11 2" xfId="11553"/>
    <cellStyle name="Normal 53 11 2 2" xfId="14983"/>
    <cellStyle name="Normal 53 11 2 2 2" xfId="22706"/>
    <cellStyle name="Normal 53 12" xfId="8183"/>
    <cellStyle name="Normal 53 12 2" xfId="11554"/>
    <cellStyle name="Normal 53 12 2 2" xfId="14984"/>
    <cellStyle name="Normal 53 12 2 2 2" xfId="22707"/>
    <cellStyle name="Normal 53 13" xfId="8184"/>
    <cellStyle name="Normal 53 13 2" xfId="11555"/>
    <cellStyle name="Normal 53 13 2 2" xfId="14985"/>
    <cellStyle name="Normal 53 13 2 2 2" xfId="22708"/>
    <cellStyle name="Normal 53 14" xfId="8185"/>
    <cellStyle name="Normal 53 14 2" xfId="11556"/>
    <cellStyle name="Normal 53 14 2 2" xfId="14986"/>
    <cellStyle name="Normal 53 14 2 2 2" xfId="22709"/>
    <cellStyle name="Normal 53 15" xfId="8186"/>
    <cellStyle name="Normal 53 15 10" xfId="19311"/>
    <cellStyle name="Normal 53 15 2" xfId="9407"/>
    <cellStyle name="Normal 53 15 2 2" xfId="11558"/>
    <cellStyle name="Normal 53 15 2 2 2" xfId="14989"/>
    <cellStyle name="Normal 53 15 2 2 2 2" xfId="22712"/>
    <cellStyle name="Normal 53 15 2 3" xfId="10592"/>
    <cellStyle name="Normal 53 15 2 3 2" xfId="14990"/>
    <cellStyle name="Normal 53 15 2 3 2 2" xfId="22713"/>
    <cellStyle name="Normal 53 15 2 3 3" xfId="20574"/>
    <cellStyle name="Normal 53 15 2 4" xfId="14988"/>
    <cellStyle name="Normal 53 15 2 4 2" xfId="22711"/>
    <cellStyle name="Normal 53 15 2 5" xfId="18399"/>
    <cellStyle name="Normal 53 15 2 5 2" xfId="25101"/>
    <cellStyle name="Normal 53 15 2 6" xfId="19779"/>
    <cellStyle name="Normal 53 15 3" xfId="11557"/>
    <cellStyle name="Normal 53 15 3 2" xfId="14991"/>
    <cellStyle name="Normal 53 15 3 2 2" xfId="22714"/>
    <cellStyle name="Normal 53 15 4" xfId="10143"/>
    <cellStyle name="Normal 53 15 4 2" xfId="14992"/>
    <cellStyle name="Normal 53 15 4 2 2" xfId="22715"/>
    <cellStyle name="Normal 53 15 4 3" xfId="20117"/>
    <cellStyle name="Normal 53 15 5" xfId="14987"/>
    <cellStyle name="Normal 53 15 5 2" xfId="22710"/>
    <cellStyle name="Normal 53 15 6" xfId="17827"/>
    <cellStyle name="Normal 53 15 6 2" xfId="24643"/>
    <cellStyle name="Normal 53 15 7" xfId="18662"/>
    <cellStyle name="Normal 53 15 7 2" xfId="25330"/>
    <cellStyle name="Normal 53 15 8" xfId="18862"/>
    <cellStyle name="Normal 53 15 8 2" xfId="25521"/>
    <cellStyle name="Normal 53 15 9" xfId="19093"/>
    <cellStyle name="Normal 53 15 9 2" xfId="25734"/>
    <cellStyle name="Normal 53 16" xfId="9655"/>
    <cellStyle name="Normal 53 16 2" xfId="14993"/>
    <cellStyle name="Normal 53 16 2 2" xfId="22716"/>
    <cellStyle name="Normal 53 16 3" xfId="17650"/>
    <cellStyle name="Normal 53 16 3 2" xfId="24552"/>
    <cellStyle name="Normal 53 16 4" xfId="19937"/>
    <cellStyle name="Normal 53 17" xfId="11551"/>
    <cellStyle name="Normal 53 17 2" xfId="14994"/>
    <cellStyle name="Normal 53 17 2 2" xfId="22717"/>
    <cellStyle name="Normal 53 18" xfId="14981"/>
    <cellStyle name="Normal 53 18 2" xfId="22704"/>
    <cellStyle name="Normal 53 19" xfId="16837"/>
    <cellStyle name="Normal 53 19 2" xfId="24373"/>
    <cellStyle name="Normal 53 2" xfId="6477"/>
    <cellStyle name="Normal 53 2 2" xfId="8187"/>
    <cellStyle name="Normal 53 2 2 2" xfId="11560"/>
    <cellStyle name="Normal 53 2 2 2 2" xfId="14995"/>
    <cellStyle name="Normal 53 2 2 2 2 2" xfId="22718"/>
    <cellStyle name="Normal 53 2 3" xfId="8899"/>
    <cellStyle name="Normal 53 2 3 2" xfId="11561"/>
    <cellStyle name="Normal 53 2 3 2 2" xfId="14996"/>
    <cellStyle name="Normal 53 2 3 2 2 2" xfId="22719"/>
    <cellStyle name="Normal 53 2 4" xfId="9969"/>
    <cellStyle name="Normal 53 2 5" xfId="11559"/>
    <cellStyle name="Normal 53 2 5 2" xfId="14997"/>
    <cellStyle name="Normal 53 2 5 2 2" xfId="22720"/>
    <cellStyle name="Normal 53 20" xfId="6476"/>
    <cellStyle name="Normal 53 3" xfId="8527"/>
    <cellStyle name="Normal 53 3 2" xfId="8900"/>
    <cellStyle name="Normal 53 3 2 2" xfId="11563"/>
    <cellStyle name="Normal 53 3 2 2 2" xfId="14999"/>
    <cellStyle name="Normal 53 3 2 2 2 2" xfId="22722"/>
    <cellStyle name="Normal 53 3 3" xfId="10247"/>
    <cellStyle name="Normal 53 3 3 2" xfId="15000"/>
    <cellStyle name="Normal 53 3 3 2 2" xfId="22723"/>
    <cellStyle name="Normal 53 3 3 3" xfId="17945"/>
    <cellStyle name="Normal 53 3 3 3 2" xfId="24750"/>
    <cellStyle name="Normal 53 3 3 4" xfId="20223"/>
    <cellStyle name="Normal 53 3 4" xfId="11562"/>
    <cellStyle name="Normal 53 3 4 2" xfId="15001"/>
    <cellStyle name="Normal 53 3 4 2 2" xfId="22724"/>
    <cellStyle name="Normal 53 3 5" xfId="14998"/>
    <cellStyle name="Normal 53 3 5 2" xfId="22721"/>
    <cellStyle name="Normal 53 3 6" xfId="19443"/>
    <cellStyle name="Normal 53 4" xfId="8188"/>
    <cellStyle name="Normal 53 4 2" xfId="11564"/>
    <cellStyle name="Normal 53 4 2 2" xfId="15002"/>
    <cellStyle name="Normal 53 4 2 2 2" xfId="22725"/>
    <cellStyle name="Normal 53 5" xfId="8189"/>
    <cellStyle name="Normal 53 5 2" xfId="11565"/>
    <cellStyle name="Normal 53 5 2 2" xfId="15003"/>
    <cellStyle name="Normal 53 5 2 2 2" xfId="22726"/>
    <cellStyle name="Normal 53 6" xfId="8190"/>
    <cellStyle name="Normal 53 6 2" xfId="11566"/>
    <cellStyle name="Normal 53 6 2 2" xfId="15004"/>
    <cellStyle name="Normal 53 6 2 2 2" xfId="22727"/>
    <cellStyle name="Normal 53 7" xfId="8191"/>
    <cellStyle name="Normal 53 7 2" xfId="11567"/>
    <cellStyle name="Normal 53 7 2 2" xfId="15005"/>
    <cellStyle name="Normal 53 7 2 2 2" xfId="22728"/>
    <cellStyle name="Normal 53 8" xfId="8192"/>
    <cellStyle name="Normal 53 8 2" xfId="11568"/>
    <cellStyle name="Normal 53 8 2 2" xfId="15006"/>
    <cellStyle name="Normal 53 8 2 2 2" xfId="22729"/>
    <cellStyle name="Normal 53 9" xfId="8193"/>
    <cellStyle name="Normal 53 9 2" xfId="11569"/>
    <cellStyle name="Normal 53 9 2 2" xfId="15007"/>
    <cellStyle name="Normal 53 9 2 2 2" xfId="22730"/>
    <cellStyle name="Normal 54" xfId="582"/>
    <cellStyle name="Normal 54 10" xfId="8194"/>
    <cellStyle name="Normal 54 10 2" xfId="11571"/>
    <cellStyle name="Normal 54 10 2 2" xfId="15009"/>
    <cellStyle name="Normal 54 10 2 2 2" xfId="22732"/>
    <cellStyle name="Normal 54 11" xfId="8195"/>
    <cellStyle name="Normal 54 11 2" xfId="11572"/>
    <cellStyle name="Normal 54 11 2 2" xfId="15010"/>
    <cellStyle name="Normal 54 11 2 2 2" xfId="22733"/>
    <cellStyle name="Normal 54 12" xfId="8196"/>
    <cellStyle name="Normal 54 12 2" xfId="11573"/>
    <cellStyle name="Normal 54 12 2 2" xfId="15011"/>
    <cellStyle name="Normal 54 12 2 2 2" xfId="22734"/>
    <cellStyle name="Normal 54 13" xfId="8197"/>
    <cellStyle name="Normal 54 13 2" xfId="11574"/>
    <cellStyle name="Normal 54 13 2 2" xfId="15012"/>
    <cellStyle name="Normal 54 13 2 2 2" xfId="22735"/>
    <cellStyle name="Normal 54 14" xfId="8198"/>
    <cellStyle name="Normal 54 14 2" xfId="11575"/>
    <cellStyle name="Normal 54 14 2 2" xfId="15013"/>
    <cellStyle name="Normal 54 14 2 2 2" xfId="22736"/>
    <cellStyle name="Normal 54 15" xfId="8199"/>
    <cellStyle name="Normal 54 15 10" xfId="19312"/>
    <cellStyle name="Normal 54 15 2" xfId="9408"/>
    <cellStyle name="Normal 54 15 2 2" xfId="11577"/>
    <cellStyle name="Normal 54 15 2 2 2" xfId="15016"/>
    <cellStyle name="Normal 54 15 2 2 2 2" xfId="22739"/>
    <cellStyle name="Normal 54 15 2 3" xfId="10593"/>
    <cellStyle name="Normal 54 15 2 3 2" xfId="15017"/>
    <cellStyle name="Normal 54 15 2 3 2 2" xfId="22740"/>
    <cellStyle name="Normal 54 15 2 3 3" xfId="20575"/>
    <cellStyle name="Normal 54 15 2 4" xfId="15015"/>
    <cellStyle name="Normal 54 15 2 4 2" xfId="22738"/>
    <cellStyle name="Normal 54 15 2 5" xfId="18400"/>
    <cellStyle name="Normal 54 15 2 5 2" xfId="25102"/>
    <cellStyle name="Normal 54 15 2 6" xfId="19780"/>
    <cellStyle name="Normal 54 15 3" xfId="11576"/>
    <cellStyle name="Normal 54 15 3 2" xfId="15018"/>
    <cellStyle name="Normal 54 15 3 2 2" xfId="22741"/>
    <cellStyle name="Normal 54 15 4" xfId="10144"/>
    <cellStyle name="Normal 54 15 4 2" xfId="15019"/>
    <cellStyle name="Normal 54 15 4 2 2" xfId="22742"/>
    <cellStyle name="Normal 54 15 4 3" xfId="20118"/>
    <cellStyle name="Normal 54 15 5" xfId="15014"/>
    <cellStyle name="Normal 54 15 5 2" xfId="22737"/>
    <cellStyle name="Normal 54 15 6" xfId="17828"/>
    <cellStyle name="Normal 54 15 6 2" xfId="24644"/>
    <cellStyle name="Normal 54 15 7" xfId="18663"/>
    <cellStyle name="Normal 54 15 7 2" xfId="25331"/>
    <cellStyle name="Normal 54 15 8" xfId="18863"/>
    <cellStyle name="Normal 54 15 8 2" xfId="25522"/>
    <cellStyle name="Normal 54 15 9" xfId="19094"/>
    <cellStyle name="Normal 54 15 9 2" xfId="25735"/>
    <cellStyle name="Normal 54 16" xfId="9656"/>
    <cellStyle name="Normal 54 16 2" xfId="15020"/>
    <cellStyle name="Normal 54 16 2 2" xfId="22743"/>
    <cellStyle name="Normal 54 16 3" xfId="17651"/>
    <cellStyle name="Normal 54 16 3 2" xfId="24553"/>
    <cellStyle name="Normal 54 16 4" xfId="19938"/>
    <cellStyle name="Normal 54 17" xfId="11570"/>
    <cellStyle name="Normal 54 17 2" xfId="15021"/>
    <cellStyle name="Normal 54 17 2 2" xfId="22744"/>
    <cellStyle name="Normal 54 18" xfId="15008"/>
    <cellStyle name="Normal 54 18 2" xfId="22731"/>
    <cellStyle name="Normal 54 19" xfId="16838"/>
    <cellStyle name="Normal 54 19 2" xfId="24374"/>
    <cellStyle name="Normal 54 2" xfId="2114"/>
    <cellStyle name="Normal 54 2 2" xfId="3157"/>
    <cellStyle name="Normal 54 2 2 2" xfId="11579"/>
    <cellStyle name="Normal 54 2 2 2 2" xfId="15022"/>
    <cellStyle name="Normal 54 2 2 2 2 2" xfId="22745"/>
    <cellStyle name="Normal 54 2 2 3" xfId="8200"/>
    <cellStyle name="Normal 54 2 3" xfId="4979"/>
    <cellStyle name="Normal 54 2 3 2" xfId="11580"/>
    <cellStyle name="Normal 54 2 3 2 2" xfId="15023"/>
    <cellStyle name="Normal 54 2 3 2 2 2" xfId="22746"/>
    <cellStyle name="Normal 54 2 3 3" xfId="8901"/>
    <cellStyle name="Normal 54 2 4" xfId="9970"/>
    <cellStyle name="Normal 54 2 5" xfId="11578"/>
    <cellStyle name="Normal 54 2 5 2" xfId="15024"/>
    <cellStyle name="Normal 54 2 5 2 2" xfId="22747"/>
    <cellStyle name="Normal 54 2 6" xfId="6478"/>
    <cellStyle name="Normal 54 3" xfId="2616"/>
    <cellStyle name="Normal 54 3 2" xfId="3158"/>
    <cellStyle name="Normal 54 3 2 2" xfId="11582"/>
    <cellStyle name="Normal 54 3 2 2 2" xfId="15026"/>
    <cellStyle name="Normal 54 3 2 2 2 2" xfId="22749"/>
    <cellStyle name="Normal 54 3 2 3" xfId="8902"/>
    <cellStyle name="Normal 54 3 3" xfId="4980"/>
    <cellStyle name="Normal 54 3 3 2" xfId="15027"/>
    <cellStyle name="Normal 54 3 3 2 2" xfId="22750"/>
    <cellStyle name="Normal 54 3 3 3" xfId="17946"/>
    <cellStyle name="Normal 54 3 3 3 2" xfId="24751"/>
    <cellStyle name="Normal 54 3 3 4" xfId="20224"/>
    <cellStyle name="Normal 54 3 4" xfId="11581"/>
    <cellStyle name="Normal 54 3 4 2" xfId="15028"/>
    <cellStyle name="Normal 54 3 4 2 2" xfId="22751"/>
    <cellStyle name="Normal 54 3 5" xfId="15025"/>
    <cellStyle name="Normal 54 3 5 2" xfId="22748"/>
    <cellStyle name="Normal 54 3 6" xfId="19444"/>
    <cellStyle name="Normal 54 4" xfId="3156"/>
    <cellStyle name="Normal 54 4 2" xfId="11583"/>
    <cellStyle name="Normal 54 4 2 2" xfId="15029"/>
    <cellStyle name="Normal 54 4 2 2 2" xfId="22752"/>
    <cellStyle name="Normal 54 4 3" xfId="8201"/>
    <cellStyle name="Normal 54 5" xfId="4978"/>
    <cellStyle name="Normal 54 5 2" xfId="11584"/>
    <cellStyle name="Normal 54 5 2 2" xfId="15030"/>
    <cellStyle name="Normal 54 5 2 2 2" xfId="22753"/>
    <cellStyle name="Normal 54 5 3" xfId="8202"/>
    <cellStyle name="Normal 54 6" xfId="8203"/>
    <cellStyle name="Normal 54 6 2" xfId="11585"/>
    <cellStyle name="Normal 54 6 2 2" xfId="15031"/>
    <cellStyle name="Normal 54 6 2 2 2" xfId="22754"/>
    <cellStyle name="Normal 54 7" xfId="8204"/>
    <cellStyle name="Normal 54 7 2" xfId="11586"/>
    <cellStyle name="Normal 54 7 2 2" xfId="15032"/>
    <cellStyle name="Normal 54 7 2 2 2" xfId="22755"/>
    <cellStyle name="Normal 54 8" xfId="8205"/>
    <cellStyle name="Normal 54 8 2" xfId="11587"/>
    <cellStyle name="Normal 54 8 2 2" xfId="15033"/>
    <cellStyle name="Normal 54 8 2 2 2" xfId="22756"/>
    <cellStyle name="Normal 54 9" xfId="8206"/>
    <cellStyle name="Normal 54 9 2" xfId="11588"/>
    <cellStyle name="Normal 54 9 2 2" xfId="15034"/>
    <cellStyle name="Normal 54 9 2 2 2" xfId="22757"/>
    <cellStyle name="Normal 55" xfId="583"/>
    <cellStyle name="Normal 55 10" xfId="8207"/>
    <cellStyle name="Normal 55 10 2" xfId="11590"/>
    <cellStyle name="Normal 55 10 2 2" xfId="15035"/>
    <cellStyle name="Normal 55 10 2 2 2" xfId="22758"/>
    <cellStyle name="Normal 55 11" xfId="8208"/>
    <cellStyle name="Normal 55 11 2" xfId="11591"/>
    <cellStyle name="Normal 55 11 2 2" xfId="15036"/>
    <cellStyle name="Normal 55 11 2 2 2" xfId="22759"/>
    <cellStyle name="Normal 55 12" xfId="8209"/>
    <cellStyle name="Normal 55 12 2" xfId="11592"/>
    <cellStyle name="Normal 55 12 2 2" xfId="15037"/>
    <cellStyle name="Normal 55 12 2 2 2" xfId="22760"/>
    <cellStyle name="Normal 55 13" xfId="8210"/>
    <cellStyle name="Normal 55 13 2" xfId="11593"/>
    <cellStyle name="Normal 55 13 2 2" xfId="15038"/>
    <cellStyle name="Normal 55 13 2 2 2" xfId="22761"/>
    <cellStyle name="Normal 55 14" xfId="8211"/>
    <cellStyle name="Normal 55 14 2" xfId="11594"/>
    <cellStyle name="Normal 55 14 2 2" xfId="15039"/>
    <cellStyle name="Normal 55 14 2 2 2" xfId="22762"/>
    <cellStyle name="Normal 55 15" xfId="8212"/>
    <cellStyle name="Normal 55 15 2" xfId="11595"/>
    <cellStyle name="Normal 55 15 2 2" xfId="15040"/>
    <cellStyle name="Normal 55 15 2 2 2" xfId="22763"/>
    <cellStyle name="Normal 55 16" xfId="9971"/>
    <cellStyle name="Normal 55 17" xfId="11589"/>
    <cellStyle name="Normal 55 17 2" xfId="15041"/>
    <cellStyle name="Normal 55 17 2 2" xfId="22764"/>
    <cellStyle name="Normal 55 18" xfId="6479"/>
    <cellStyle name="Normal 55 2" xfId="2115"/>
    <cellStyle name="Normal 55 2 2" xfId="3160"/>
    <cellStyle name="Normal 55 2 2 2" xfId="15042"/>
    <cellStyle name="Normal 55 2 2 2 2" xfId="22765"/>
    <cellStyle name="Normal 55 2 2 3" xfId="11596"/>
    <cellStyle name="Normal 55 2 3" xfId="4982"/>
    <cellStyle name="Normal 55 2 4" xfId="8213"/>
    <cellStyle name="Normal 55 3" xfId="2617"/>
    <cellStyle name="Normal 55 3 2" xfId="3161"/>
    <cellStyle name="Normal 55 3 2 2" xfId="15043"/>
    <cellStyle name="Normal 55 3 2 2 2" xfId="22766"/>
    <cellStyle name="Normal 55 3 2 3" xfId="11597"/>
    <cellStyle name="Normal 55 3 3" xfId="4983"/>
    <cellStyle name="Normal 55 3 4" xfId="8214"/>
    <cellStyle name="Normal 55 4" xfId="3159"/>
    <cellStyle name="Normal 55 4 2" xfId="11598"/>
    <cellStyle name="Normal 55 4 2 2" xfId="15044"/>
    <cellStyle name="Normal 55 4 2 2 2" xfId="22767"/>
    <cellStyle name="Normal 55 4 3" xfId="8215"/>
    <cellStyle name="Normal 55 5" xfId="4981"/>
    <cellStyle name="Normal 55 5 2" xfId="11599"/>
    <cellStyle name="Normal 55 5 2 2" xfId="15045"/>
    <cellStyle name="Normal 55 5 2 2 2" xfId="22768"/>
    <cellStyle name="Normal 55 5 3" xfId="8216"/>
    <cellStyle name="Normal 55 6" xfId="8217"/>
    <cellStyle name="Normal 55 6 2" xfId="11600"/>
    <cellStyle name="Normal 55 6 2 2" xfId="15046"/>
    <cellStyle name="Normal 55 6 2 2 2" xfId="22769"/>
    <cellStyle name="Normal 55 7" xfId="8218"/>
    <cellStyle name="Normal 55 7 2" xfId="11601"/>
    <cellStyle name="Normal 55 7 2 2" xfId="15047"/>
    <cellStyle name="Normal 55 7 2 2 2" xfId="22770"/>
    <cellStyle name="Normal 55 8" xfId="8219"/>
    <cellStyle name="Normal 55 8 2" xfId="11602"/>
    <cellStyle name="Normal 55 8 2 2" xfId="15048"/>
    <cellStyle name="Normal 55 8 2 2 2" xfId="22771"/>
    <cellStyle name="Normal 55 9" xfId="8220"/>
    <cellStyle name="Normal 55 9 2" xfId="11603"/>
    <cellStyle name="Normal 55 9 2 2" xfId="15049"/>
    <cellStyle name="Normal 55 9 2 2 2" xfId="22772"/>
    <cellStyle name="Normal 56" xfId="584"/>
    <cellStyle name="Normal 56 10" xfId="8221"/>
    <cellStyle name="Normal 56 10 2" xfId="11605"/>
    <cellStyle name="Normal 56 10 2 2" xfId="15050"/>
    <cellStyle name="Normal 56 10 2 2 2" xfId="22773"/>
    <cellStyle name="Normal 56 11" xfId="8222"/>
    <cellStyle name="Normal 56 11 2" xfId="11606"/>
    <cellStyle name="Normal 56 11 2 2" xfId="15051"/>
    <cellStyle name="Normal 56 11 2 2 2" xfId="22774"/>
    <cellStyle name="Normal 56 12" xfId="8223"/>
    <cellStyle name="Normal 56 12 2" xfId="11607"/>
    <cellStyle name="Normal 56 12 2 2" xfId="15052"/>
    <cellStyle name="Normal 56 12 2 2 2" xfId="22775"/>
    <cellStyle name="Normal 56 13" xfId="8224"/>
    <cellStyle name="Normal 56 13 2" xfId="11608"/>
    <cellStyle name="Normal 56 13 2 2" xfId="15053"/>
    <cellStyle name="Normal 56 13 2 2 2" xfId="22776"/>
    <cellStyle name="Normal 56 14" xfId="8225"/>
    <cellStyle name="Normal 56 14 2" xfId="11609"/>
    <cellStyle name="Normal 56 14 2 2" xfId="15054"/>
    <cellStyle name="Normal 56 14 2 2 2" xfId="22777"/>
    <cellStyle name="Normal 56 15" xfId="8226"/>
    <cellStyle name="Normal 56 15 2" xfId="11610"/>
    <cellStyle name="Normal 56 15 2 2" xfId="15055"/>
    <cellStyle name="Normal 56 15 2 2 2" xfId="22778"/>
    <cellStyle name="Normal 56 16" xfId="9972"/>
    <cellStyle name="Normal 56 17" xfId="11604"/>
    <cellStyle name="Normal 56 17 2" xfId="15056"/>
    <cellStyle name="Normal 56 17 2 2" xfId="22779"/>
    <cellStyle name="Normal 56 18" xfId="6480"/>
    <cellStyle name="Normal 56 2" xfId="2116"/>
    <cellStyle name="Normal 56 2 2" xfId="3163"/>
    <cellStyle name="Normal 56 2 2 2" xfId="15057"/>
    <cellStyle name="Normal 56 2 2 2 2" xfId="22780"/>
    <cellStyle name="Normal 56 2 2 3" xfId="11611"/>
    <cellStyle name="Normal 56 2 3" xfId="4985"/>
    <cellStyle name="Normal 56 2 4" xfId="8227"/>
    <cellStyle name="Normal 56 3" xfId="2618"/>
    <cellStyle name="Normal 56 3 2" xfId="3164"/>
    <cellStyle name="Normal 56 3 2 2" xfId="15058"/>
    <cellStyle name="Normal 56 3 2 2 2" xfId="22781"/>
    <cellStyle name="Normal 56 3 2 3" xfId="11612"/>
    <cellStyle name="Normal 56 3 3" xfId="4986"/>
    <cellStyle name="Normal 56 3 4" xfId="8228"/>
    <cellStyle name="Normal 56 4" xfId="3162"/>
    <cellStyle name="Normal 56 4 2" xfId="11613"/>
    <cellStyle name="Normal 56 4 2 2" xfId="15059"/>
    <cellStyle name="Normal 56 4 2 2 2" xfId="22782"/>
    <cellStyle name="Normal 56 4 3" xfId="8229"/>
    <cellStyle name="Normal 56 5" xfId="4984"/>
    <cellStyle name="Normal 56 5 2" xfId="11614"/>
    <cellStyle name="Normal 56 5 2 2" xfId="15060"/>
    <cellStyle name="Normal 56 5 2 2 2" xfId="22783"/>
    <cellStyle name="Normal 56 5 3" xfId="8230"/>
    <cellStyle name="Normal 56 6" xfId="8231"/>
    <cellStyle name="Normal 56 6 2" xfId="11615"/>
    <cellStyle name="Normal 56 6 2 2" xfId="15061"/>
    <cellStyle name="Normal 56 6 2 2 2" xfId="22784"/>
    <cellStyle name="Normal 56 7" xfId="8232"/>
    <cellStyle name="Normal 56 7 2" xfId="11616"/>
    <cellStyle name="Normal 56 7 2 2" xfId="15062"/>
    <cellStyle name="Normal 56 7 2 2 2" xfId="22785"/>
    <cellStyle name="Normal 56 8" xfId="8233"/>
    <cellStyle name="Normal 56 8 2" xfId="11617"/>
    <cellStyle name="Normal 56 8 2 2" xfId="15063"/>
    <cellStyle name="Normal 56 8 2 2 2" xfId="22786"/>
    <cellStyle name="Normal 56 9" xfId="8234"/>
    <cellStyle name="Normal 56 9 2" xfId="11618"/>
    <cellStyle name="Normal 56 9 2 2" xfId="15064"/>
    <cellStyle name="Normal 56 9 2 2 2" xfId="22787"/>
    <cellStyle name="Normal 57" xfId="585"/>
    <cellStyle name="Normal 57 10" xfId="8235"/>
    <cellStyle name="Normal 57 10 2" xfId="11620"/>
    <cellStyle name="Normal 57 10 2 2" xfId="15065"/>
    <cellStyle name="Normal 57 10 2 2 2" xfId="22788"/>
    <cellStyle name="Normal 57 11" xfId="8236"/>
    <cellStyle name="Normal 57 11 2" xfId="11621"/>
    <cellStyle name="Normal 57 11 2 2" xfId="15066"/>
    <cellStyle name="Normal 57 11 2 2 2" xfId="22789"/>
    <cellStyle name="Normal 57 12" xfId="8237"/>
    <cellStyle name="Normal 57 12 2" xfId="11622"/>
    <cellStyle name="Normal 57 12 2 2" xfId="15067"/>
    <cellStyle name="Normal 57 12 2 2 2" xfId="22790"/>
    <cellStyle name="Normal 57 13" xfId="8238"/>
    <cellStyle name="Normal 57 13 2" xfId="11623"/>
    <cellStyle name="Normal 57 13 2 2" xfId="15068"/>
    <cellStyle name="Normal 57 13 2 2 2" xfId="22791"/>
    <cellStyle name="Normal 57 14" xfId="8239"/>
    <cellStyle name="Normal 57 14 2" xfId="11624"/>
    <cellStyle name="Normal 57 14 2 2" xfId="15069"/>
    <cellStyle name="Normal 57 14 2 2 2" xfId="22792"/>
    <cellStyle name="Normal 57 15" xfId="8240"/>
    <cellStyle name="Normal 57 15 2" xfId="11625"/>
    <cellStyle name="Normal 57 15 2 2" xfId="15070"/>
    <cellStyle name="Normal 57 15 2 2 2" xfId="22793"/>
    <cellStyle name="Normal 57 16" xfId="9973"/>
    <cellStyle name="Normal 57 17" xfId="11619"/>
    <cellStyle name="Normal 57 17 2" xfId="15071"/>
    <cellStyle name="Normal 57 17 2 2" xfId="22794"/>
    <cellStyle name="Normal 57 18" xfId="6481"/>
    <cellStyle name="Normal 57 2" xfId="2117"/>
    <cellStyle name="Normal 57 2 2" xfId="3166"/>
    <cellStyle name="Normal 57 2 2 2" xfId="15072"/>
    <cellStyle name="Normal 57 2 2 2 2" xfId="22795"/>
    <cellStyle name="Normal 57 2 2 3" xfId="11626"/>
    <cellStyle name="Normal 57 2 3" xfId="4988"/>
    <cellStyle name="Normal 57 2 4" xfId="8241"/>
    <cellStyle name="Normal 57 3" xfId="2619"/>
    <cellStyle name="Normal 57 3 2" xfId="3167"/>
    <cellStyle name="Normal 57 3 2 2" xfId="15073"/>
    <cellStyle name="Normal 57 3 2 2 2" xfId="22796"/>
    <cellStyle name="Normal 57 3 2 3" xfId="11627"/>
    <cellStyle name="Normal 57 3 3" xfId="4989"/>
    <cellStyle name="Normal 57 3 4" xfId="8242"/>
    <cellStyle name="Normal 57 4" xfId="3165"/>
    <cellStyle name="Normal 57 4 2" xfId="11628"/>
    <cellStyle name="Normal 57 4 2 2" xfId="15074"/>
    <cellStyle name="Normal 57 4 2 2 2" xfId="22797"/>
    <cellStyle name="Normal 57 4 3" xfId="8243"/>
    <cellStyle name="Normal 57 5" xfId="4987"/>
    <cellStyle name="Normal 57 5 2" xfId="11629"/>
    <cellStyle name="Normal 57 5 2 2" xfId="15075"/>
    <cellStyle name="Normal 57 5 2 2 2" xfId="22798"/>
    <cellStyle name="Normal 57 5 3" xfId="8244"/>
    <cellStyle name="Normal 57 6" xfId="8245"/>
    <cellStyle name="Normal 57 6 2" xfId="11630"/>
    <cellStyle name="Normal 57 6 2 2" xfId="15076"/>
    <cellStyle name="Normal 57 6 2 2 2" xfId="22799"/>
    <cellStyle name="Normal 57 7" xfId="8246"/>
    <cellStyle name="Normal 57 7 2" xfId="11631"/>
    <cellStyle name="Normal 57 7 2 2" xfId="15077"/>
    <cellStyle name="Normal 57 7 2 2 2" xfId="22800"/>
    <cellStyle name="Normal 57 8" xfId="8247"/>
    <cellStyle name="Normal 57 8 2" xfId="11632"/>
    <cellStyle name="Normal 57 8 2 2" xfId="15078"/>
    <cellStyle name="Normal 57 8 2 2 2" xfId="22801"/>
    <cellStyle name="Normal 57 9" xfId="8248"/>
    <cellStyle name="Normal 57 9 2" xfId="11633"/>
    <cellStyle name="Normal 57 9 2 2" xfId="15079"/>
    <cellStyle name="Normal 57 9 2 2 2" xfId="22802"/>
    <cellStyle name="Normal 58" xfId="586"/>
    <cellStyle name="Normal 58 10" xfId="8249"/>
    <cellStyle name="Normal 58 10 2" xfId="11635"/>
    <cellStyle name="Normal 58 10 2 2" xfId="15080"/>
    <cellStyle name="Normal 58 10 2 2 2" xfId="22803"/>
    <cellStyle name="Normal 58 11" xfId="8250"/>
    <cellStyle name="Normal 58 11 2" xfId="11636"/>
    <cellStyle name="Normal 58 11 2 2" xfId="15081"/>
    <cellStyle name="Normal 58 11 2 2 2" xfId="22804"/>
    <cellStyle name="Normal 58 12" xfId="8251"/>
    <cellStyle name="Normal 58 12 2" xfId="11637"/>
    <cellStyle name="Normal 58 12 2 2" xfId="15082"/>
    <cellStyle name="Normal 58 12 2 2 2" xfId="22805"/>
    <cellStyle name="Normal 58 13" xfId="8252"/>
    <cellStyle name="Normal 58 13 2" xfId="11638"/>
    <cellStyle name="Normal 58 13 2 2" xfId="15083"/>
    <cellStyle name="Normal 58 13 2 2 2" xfId="22806"/>
    <cellStyle name="Normal 58 14" xfId="8253"/>
    <cellStyle name="Normal 58 14 2" xfId="11639"/>
    <cellStyle name="Normal 58 14 2 2" xfId="15084"/>
    <cellStyle name="Normal 58 14 2 2 2" xfId="22807"/>
    <cellStyle name="Normal 58 15" xfId="8254"/>
    <cellStyle name="Normal 58 15 2" xfId="11640"/>
    <cellStyle name="Normal 58 15 2 2" xfId="15085"/>
    <cellStyle name="Normal 58 15 2 2 2" xfId="22808"/>
    <cellStyle name="Normal 58 16" xfId="9974"/>
    <cellStyle name="Normal 58 17" xfId="11634"/>
    <cellStyle name="Normal 58 17 2" xfId="15086"/>
    <cellStyle name="Normal 58 17 2 2" xfId="22809"/>
    <cellStyle name="Normal 58 18" xfId="6482"/>
    <cellStyle name="Normal 58 2" xfId="2118"/>
    <cellStyle name="Normal 58 2 2" xfId="3169"/>
    <cellStyle name="Normal 58 2 2 2" xfId="15087"/>
    <cellStyle name="Normal 58 2 2 2 2" xfId="22810"/>
    <cellStyle name="Normal 58 2 2 3" xfId="11641"/>
    <cellStyle name="Normal 58 2 3" xfId="4991"/>
    <cellStyle name="Normal 58 2 4" xfId="8255"/>
    <cellStyle name="Normal 58 3" xfId="2620"/>
    <cellStyle name="Normal 58 3 2" xfId="3170"/>
    <cellStyle name="Normal 58 3 2 2" xfId="15088"/>
    <cellStyle name="Normal 58 3 2 2 2" xfId="22811"/>
    <cellStyle name="Normal 58 3 2 3" xfId="11642"/>
    <cellStyle name="Normal 58 3 3" xfId="4992"/>
    <cellStyle name="Normal 58 3 4" xfId="8256"/>
    <cellStyle name="Normal 58 4" xfId="3168"/>
    <cellStyle name="Normal 58 4 2" xfId="11643"/>
    <cellStyle name="Normal 58 4 2 2" xfId="15089"/>
    <cellStyle name="Normal 58 4 2 2 2" xfId="22812"/>
    <cellStyle name="Normal 58 4 3" xfId="8257"/>
    <cellStyle name="Normal 58 5" xfId="4990"/>
    <cellStyle name="Normal 58 5 2" xfId="11644"/>
    <cellStyle name="Normal 58 5 2 2" xfId="15090"/>
    <cellStyle name="Normal 58 5 2 2 2" xfId="22813"/>
    <cellStyle name="Normal 58 5 3" xfId="8258"/>
    <cellStyle name="Normal 58 6" xfId="8259"/>
    <cellStyle name="Normal 58 6 2" xfId="11645"/>
    <cellStyle name="Normal 58 6 2 2" xfId="15091"/>
    <cellStyle name="Normal 58 6 2 2 2" xfId="22814"/>
    <cellStyle name="Normal 58 7" xfId="8260"/>
    <cellStyle name="Normal 58 7 2" xfId="11646"/>
    <cellStyle name="Normal 58 7 2 2" xfId="15092"/>
    <cellStyle name="Normal 58 7 2 2 2" xfId="22815"/>
    <cellStyle name="Normal 58 8" xfId="8261"/>
    <cellStyle name="Normal 58 8 2" xfId="11647"/>
    <cellStyle name="Normal 58 8 2 2" xfId="15093"/>
    <cellStyle name="Normal 58 8 2 2 2" xfId="22816"/>
    <cellStyle name="Normal 58 9" xfId="8262"/>
    <cellStyle name="Normal 58 9 2" xfId="11648"/>
    <cellStyle name="Normal 58 9 2 2" xfId="15094"/>
    <cellStyle name="Normal 58 9 2 2 2" xfId="22817"/>
    <cellStyle name="Normal 59" xfId="587"/>
    <cellStyle name="Normal 59 10" xfId="8263"/>
    <cellStyle name="Normal 59 10 2" xfId="11650"/>
    <cellStyle name="Normal 59 10 2 2" xfId="15095"/>
    <cellStyle name="Normal 59 10 2 2 2" xfId="22818"/>
    <cellStyle name="Normal 59 11" xfId="8264"/>
    <cellStyle name="Normal 59 11 2" xfId="11651"/>
    <cellStyle name="Normal 59 11 2 2" xfId="15096"/>
    <cellStyle name="Normal 59 11 2 2 2" xfId="22819"/>
    <cellStyle name="Normal 59 12" xfId="8265"/>
    <cellStyle name="Normal 59 12 2" xfId="11652"/>
    <cellStyle name="Normal 59 12 2 2" xfId="15097"/>
    <cellStyle name="Normal 59 12 2 2 2" xfId="22820"/>
    <cellStyle name="Normal 59 13" xfId="8266"/>
    <cellStyle name="Normal 59 13 2" xfId="11653"/>
    <cellStyle name="Normal 59 13 2 2" xfId="15098"/>
    <cellStyle name="Normal 59 13 2 2 2" xfId="22821"/>
    <cellStyle name="Normal 59 14" xfId="8267"/>
    <cellStyle name="Normal 59 14 2" xfId="11654"/>
    <cellStyle name="Normal 59 14 2 2" xfId="15099"/>
    <cellStyle name="Normal 59 14 2 2 2" xfId="22822"/>
    <cellStyle name="Normal 59 15" xfId="8268"/>
    <cellStyle name="Normal 59 15 2" xfId="11655"/>
    <cellStyle name="Normal 59 15 2 2" xfId="15100"/>
    <cellStyle name="Normal 59 15 2 2 2" xfId="22823"/>
    <cellStyle name="Normal 59 16" xfId="9975"/>
    <cellStyle name="Normal 59 17" xfId="11649"/>
    <cellStyle name="Normal 59 17 2" xfId="15101"/>
    <cellStyle name="Normal 59 17 2 2" xfId="22824"/>
    <cellStyle name="Normal 59 18" xfId="6483"/>
    <cellStyle name="Normal 59 2" xfId="2119"/>
    <cellStyle name="Normal 59 2 2" xfId="3172"/>
    <cellStyle name="Normal 59 2 2 2" xfId="15102"/>
    <cellStyle name="Normal 59 2 2 2 2" xfId="22825"/>
    <cellStyle name="Normal 59 2 2 3" xfId="11656"/>
    <cellStyle name="Normal 59 2 3" xfId="4994"/>
    <cellStyle name="Normal 59 2 4" xfId="8269"/>
    <cellStyle name="Normal 59 3" xfId="2621"/>
    <cellStyle name="Normal 59 3 2" xfId="3173"/>
    <cellStyle name="Normal 59 3 2 2" xfId="15103"/>
    <cellStyle name="Normal 59 3 2 2 2" xfId="22826"/>
    <cellStyle name="Normal 59 3 2 3" xfId="11657"/>
    <cellStyle name="Normal 59 3 3" xfId="4995"/>
    <cellStyle name="Normal 59 3 4" xfId="8270"/>
    <cellStyle name="Normal 59 4" xfId="3171"/>
    <cellStyle name="Normal 59 4 2" xfId="11658"/>
    <cellStyle name="Normal 59 4 2 2" xfId="15104"/>
    <cellStyle name="Normal 59 4 2 2 2" xfId="22827"/>
    <cellStyle name="Normal 59 4 3" xfId="8271"/>
    <cellStyle name="Normal 59 5" xfId="4993"/>
    <cellStyle name="Normal 59 5 2" xfId="11659"/>
    <cellStyle name="Normal 59 5 2 2" xfId="15105"/>
    <cellStyle name="Normal 59 5 2 2 2" xfId="22828"/>
    <cellStyle name="Normal 59 5 3" xfId="8272"/>
    <cellStyle name="Normal 59 6" xfId="8273"/>
    <cellStyle name="Normal 59 6 2" xfId="11660"/>
    <cellStyle name="Normal 59 6 2 2" xfId="15106"/>
    <cellStyle name="Normal 59 6 2 2 2" xfId="22829"/>
    <cellStyle name="Normal 59 7" xfId="8274"/>
    <cellStyle name="Normal 59 7 2" xfId="11661"/>
    <cellStyle name="Normal 59 7 2 2" xfId="15107"/>
    <cellStyle name="Normal 59 7 2 2 2" xfId="22830"/>
    <cellStyle name="Normal 59 8" xfId="8275"/>
    <cellStyle name="Normal 59 8 2" xfId="11662"/>
    <cellStyle name="Normal 59 8 2 2" xfId="15108"/>
    <cellStyle name="Normal 59 8 2 2 2" xfId="22831"/>
    <cellStyle name="Normal 59 9" xfId="8276"/>
    <cellStyle name="Normal 59 9 2" xfId="11663"/>
    <cellStyle name="Normal 59 9 2 2" xfId="15109"/>
    <cellStyle name="Normal 59 9 2 2 2" xfId="22832"/>
    <cellStyle name="Normal 6" xfId="588"/>
    <cellStyle name="Normal 6 10" xfId="8277"/>
    <cellStyle name="Normal 6 10 2" xfId="11665"/>
    <cellStyle name="Normal 6 10 2 2" xfId="15110"/>
    <cellStyle name="Normal 6 10 2 2 2" xfId="22833"/>
    <cellStyle name="Normal 6 11" xfId="8278"/>
    <cellStyle name="Normal 6 11 2" xfId="11666"/>
    <cellStyle name="Normal 6 11 2 2" xfId="15111"/>
    <cellStyle name="Normal 6 11 2 2 2" xfId="22834"/>
    <cellStyle name="Normal 6 12" xfId="8279"/>
    <cellStyle name="Normal 6 12 2" xfId="11667"/>
    <cellStyle name="Normal 6 12 2 2" xfId="15112"/>
    <cellStyle name="Normal 6 12 2 2 2" xfId="22835"/>
    <cellStyle name="Normal 6 13" xfId="8280"/>
    <cellStyle name="Normal 6 13 2" xfId="11668"/>
    <cellStyle name="Normal 6 13 2 2" xfId="15113"/>
    <cellStyle name="Normal 6 13 2 2 2" xfId="22836"/>
    <cellStyle name="Normal 6 14" xfId="8734"/>
    <cellStyle name="Normal 6 14 2" xfId="11669"/>
    <cellStyle name="Normal 6 14 2 2" xfId="15114"/>
    <cellStyle name="Normal 6 14 2 2 2" xfId="22837"/>
    <cellStyle name="Normal 6 15" xfId="8281"/>
    <cellStyle name="Normal 6 15 2" xfId="11670"/>
    <cellStyle name="Normal 6 15 2 2" xfId="15115"/>
    <cellStyle name="Normal 6 15 2 2 2" xfId="22838"/>
    <cellStyle name="Normal 6 16" xfId="8282"/>
    <cellStyle name="Normal 6 16 2" xfId="11671"/>
    <cellStyle name="Normal 6 16 2 2" xfId="15116"/>
    <cellStyle name="Normal 6 16 2 2 2" xfId="22839"/>
    <cellStyle name="Normal 6 17" xfId="8283"/>
    <cellStyle name="Normal 6 17 2" xfId="11672"/>
    <cellStyle name="Normal 6 17 2 2" xfId="15117"/>
    <cellStyle name="Normal 6 17 2 2 2" xfId="22840"/>
    <cellStyle name="Normal 6 18" xfId="8284"/>
    <cellStyle name="Normal 6 18 10" xfId="19179"/>
    <cellStyle name="Normal 6 18 2" xfId="9177"/>
    <cellStyle name="Normal 6 18 2 2" xfId="11674"/>
    <cellStyle name="Normal 6 18 2 2 2" xfId="15120"/>
    <cellStyle name="Normal 6 18 2 2 2 2" xfId="22843"/>
    <cellStyle name="Normal 6 18 2 3" xfId="10382"/>
    <cellStyle name="Normal 6 18 2 3 2" xfId="15121"/>
    <cellStyle name="Normal 6 18 2 3 2 2" xfId="22844"/>
    <cellStyle name="Normal 6 18 2 3 3" xfId="20364"/>
    <cellStyle name="Normal 6 18 2 4" xfId="15119"/>
    <cellStyle name="Normal 6 18 2 4 2" xfId="22842"/>
    <cellStyle name="Normal 6 18 2 5" xfId="18189"/>
    <cellStyle name="Normal 6 18 2 5 2" xfId="24891"/>
    <cellStyle name="Normal 6 18 2 6" xfId="19569"/>
    <cellStyle name="Normal 6 18 3" xfId="11673"/>
    <cellStyle name="Normal 6 18 3 2" xfId="15122"/>
    <cellStyle name="Normal 6 18 3 2 2" xfId="22845"/>
    <cellStyle name="Normal 6 18 4" xfId="10145"/>
    <cellStyle name="Normal 6 18 4 2" xfId="15123"/>
    <cellStyle name="Normal 6 18 4 2 2" xfId="22846"/>
    <cellStyle name="Normal 6 18 4 3" xfId="20119"/>
    <cellStyle name="Normal 6 18 5" xfId="15118"/>
    <cellStyle name="Normal 6 18 5 2" xfId="22841"/>
    <cellStyle name="Normal 6 18 6" xfId="17829"/>
    <cellStyle name="Normal 6 18 6 2" xfId="24645"/>
    <cellStyle name="Normal 6 18 7" xfId="18530"/>
    <cellStyle name="Normal 6 18 7 2" xfId="25198"/>
    <cellStyle name="Normal 6 18 8" xfId="18730"/>
    <cellStyle name="Normal 6 18 8 2" xfId="25389"/>
    <cellStyle name="Normal 6 18 9" xfId="18926"/>
    <cellStyle name="Normal 6 18 9 2" xfId="25582"/>
    <cellStyle name="Normal 6 19" xfId="11664"/>
    <cellStyle name="Normal 6 19 2" xfId="15124"/>
    <cellStyle name="Normal 6 19 2 2" xfId="22847"/>
    <cellStyle name="Normal 6 2" xfId="589"/>
    <cellStyle name="Normal 6 2 10" xfId="18531"/>
    <cellStyle name="Normal 6 2 10 2" xfId="25199"/>
    <cellStyle name="Normal 6 2 11" xfId="18731"/>
    <cellStyle name="Normal 6 2 11 2" xfId="25390"/>
    <cellStyle name="Normal 6 2 12" xfId="18927"/>
    <cellStyle name="Normal 6 2 12 2" xfId="25583"/>
    <cellStyle name="Normal 6 2 13" xfId="19180"/>
    <cellStyle name="Normal 6 2 2" xfId="1336"/>
    <cellStyle name="Normal 6 2 2 2" xfId="8528"/>
    <cellStyle name="Normal 6 2 2 2 10" xfId="19313"/>
    <cellStyle name="Normal 6 2 2 2 2" xfId="9410"/>
    <cellStyle name="Normal 6 2 2 2 2 2" xfId="11678"/>
    <cellStyle name="Normal 6 2 2 2 2 2 2" xfId="15129"/>
    <cellStyle name="Normal 6 2 2 2 2 2 2 2" xfId="22852"/>
    <cellStyle name="Normal 6 2 2 2 2 3" xfId="10595"/>
    <cellStyle name="Normal 6 2 2 2 2 3 2" xfId="15130"/>
    <cellStyle name="Normal 6 2 2 2 2 3 2 2" xfId="22853"/>
    <cellStyle name="Normal 6 2 2 2 2 3 3" xfId="20577"/>
    <cellStyle name="Normal 6 2 2 2 2 4" xfId="15128"/>
    <cellStyle name="Normal 6 2 2 2 2 4 2" xfId="22851"/>
    <cellStyle name="Normal 6 2 2 2 2 5" xfId="18402"/>
    <cellStyle name="Normal 6 2 2 2 2 5 2" xfId="25104"/>
    <cellStyle name="Normal 6 2 2 2 2 6" xfId="19782"/>
    <cellStyle name="Normal 6 2 2 2 3" xfId="11677"/>
    <cellStyle name="Normal 6 2 2 2 3 2" xfId="15131"/>
    <cellStyle name="Normal 6 2 2 2 3 2 2" xfId="22854"/>
    <cellStyle name="Normal 6 2 2 2 4" xfId="10248"/>
    <cellStyle name="Normal 6 2 2 2 4 2" xfId="15132"/>
    <cellStyle name="Normal 6 2 2 2 4 2 2" xfId="22855"/>
    <cellStyle name="Normal 6 2 2 2 4 3" xfId="20226"/>
    <cellStyle name="Normal 6 2 2 2 5" xfId="15127"/>
    <cellStyle name="Normal 6 2 2 2 5 2" xfId="22850"/>
    <cellStyle name="Normal 6 2 2 2 6" xfId="17948"/>
    <cellStyle name="Normal 6 2 2 2 6 2" xfId="24753"/>
    <cellStyle name="Normal 6 2 2 2 7" xfId="18664"/>
    <cellStyle name="Normal 6 2 2 2 7 2" xfId="25332"/>
    <cellStyle name="Normal 6 2 2 2 8" xfId="18864"/>
    <cellStyle name="Normal 6 2 2 2 8 2" xfId="25523"/>
    <cellStyle name="Normal 6 2 2 2 9" xfId="19095"/>
    <cellStyle name="Normal 6 2 2 2 9 2" xfId="25736"/>
    <cellStyle name="Normal 6 2 2 3" xfId="8903"/>
    <cellStyle name="Normal 6 2 2 3 2" xfId="11679"/>
    <cellStyle name="Normal 6 2 2 3 2 2" xfId="15133"/>
    <cellStyle name="Normal 6 2 2 3 2 2 2" xfId="22856"/>
    <cellStyle name="Normal 6 2 2 4" xfId="9658"/>
    <cellStyle name="Normal 6 2 2 4 2" xfId="15134"/>
    <cellStyle name="Normal 6 2 2 4 2 2" xfId="22857"/>
    <cellStyle name="Normal 6 2 2 4 3" xfId="17652"/>
    <cellStyle name="Normal 6 2 2 4 3 2" xfId="24554"/>
    <cellStyle name="Normal 6 2 2 4 4" xfId="19940"/>
    <cellStyle name="Normal 6 2 2 5" xfId="11676"/>
    <cellStyle name="Normal 6 2 2 5 2" xfId="15135"/>
    <cellStyle name="Normal 6 2 2 5 2 2" xfId="22858"/>
    <cellStyle name="Normal 6 2 2 6" xfId="12927"/>
    <cellStyle name="Normal 6 2 2 7" xfId="15126"/>
    <cellStyle name="Normal 6 2 2 7 2" xfId="22849"/>
    <cellStyle name="Normal 6 2 2 8" xfId="16840"/>
    <cellStyle name="Normal 6 2 2 8 2" xfId="24376"/>
    <cellStyle name="Normal 6 2 2 9" xfId="6484"/>
    <cellStyle name="Normal 6 2 3" xfId="2652"/>
    <cellStyle name="Normal 6 2 3 2" xfId="3174"/>
    <cellStyle name="Normal 6 2 3 2 2" xfId="15137"/>
    <cellStyle name="Normal 6 2 3 2 2 2" xfId="22860"/>
    <cellStyle name="Normal 6 2 3 2 3" xfId="11680"/>
    <cellStyle name="Normal 6 2 3 3" xfId="4999"/>
    <cellStyle name="Normal 6 2 3 3 2" xfId="15138"/>
    <cellStyle name="Normal 6 2 3 3 2 2" xfId="22861"/>
    <cellStyle name="Normal 6 2 3 3 3" xfId="20225"/>
    <cellStyle name="Normal 6 2 3 4" xfId="15136"/>
    <cellStyle name="Normal 6 2 3 4 2" xfId="22859"/>
    <cellStyle name="Normal 6 2 3 5" xfId="17947"/>
    <cellStyle name="Normal 6 2 3 5 2" xfId="24752"/>
    <cellStyle name="Normal 6 2 3 6" xfId="19445"/>
    <cellStyle name="Normal 6 2 4" xfId="9178"/>
    <cellStyle name="Normal 6 2 4 2" xfId="11681"/>
    <cellStyle name="Normal 6 2 4 2 2" xfId="15140"/>
    <cellStyle name="Normal 6 2 4 2 2 2" xfId="22863"/>
    <cellStyle name="Normal 6 2 4 3" xfId="10383"/>
    <cellStyle name="Normal 6 2 4 3 2" xfId="15141"/>
    <cellStyle name="Normal 6 2 4 3 2 2" xfId="22864"/>
    <cellStyle name="Normal 6 2 4 3 3" xfId="20365"/>
    <cellStyle name="Normal 6 2 4 4" xfId="15139"/>
    <cellStyle name="Normal 6 2 4 4 2" xfId="22862"/>
    <cellStyle name="Normal 6 2 4 5" xfId="18190"/>
    <cellStyle name="Normal 6 2 4 5 2" xfId="24892"/>
    <cellStyle name="Normal 6 2 4 6" xfId="19570"/>
    <cellStyle name="Normal 6 2 5" xfId="9657"/>
    <cellStyle name="Normal 6 2 5 2" xfId="11675"/>
    <cellStyle name="Normal 6 2 5 2 2" xfId="15143"/>
    <cellStyle name="Normal 6 2 5 2 2 2" xfId="22866"/>
    <cellStyle name="Normal 6 2 5 3" xfId="15142"/>
    <cellStyle name="Normal 6 2 5 3 2" xfId="22865"/>
    <cellStyle name="Normal 6 2 5 4" xfId="19939"/>
    <cellStyle name="Normal 6 2 6" xfId="12855"/>
    <cellStyle name="Normal 6 2 7" xfId="15125"/>
    <cellStyle name="Normal 6 2 7 2" xfId="22848"/>
    <cellStyle name="Normal 6 2 8" xfId="16839"/>
    <cellStyle name="Normal 6 2 8 2" xfId="24375"/>
    <cellStyle name="Normal 6 2 9" xfId="17121"/>
    <cellStyle name="Normal 6 2 9 2" xfId="24408"/>
    <cellStyle name="Normal 6 20" xfId="17120"/>
    <cellStyle name="Normal 6 20 2" xfId="24407"/>
    <cellStyle name="Normal 6 3" xfId="590"/>
    <cellStyle name="Normal 6 3 10" xfId="18532"/>
    <cellStyle name="Normal 6 3 10 2" xfId="25200"/>
    <cellStyle name="Normal 6 3 11" xfId="18732"/>
    <cellStyle name="Normal 6 3 11 2" xfId="25391"/>
    <cellStyle name="Normal 6 3 12" xfId="18928"/>
    <cellStyle name="Normal 6 3 12 2" xfId="25584"/>
    <cellStyle name="Normal 6 3 13" xfId="19181"/>
    <cellStyle name="Normal 6 3 2" xfId="1337"/>
    <cellStyle name="Normal 6 3 2 2" xfId="8529"/>
    <cellStyle name="Normal 6 3 2 2 10" xfId="19314"/>
    <cellStyle name="Normal 6 3 2 2 2" xfId="9411"/>
    <cellStyle name="Normal 6 3 2 2 2 2" xfId="11685"/>
    <cellStyle name="Normal 6 3 2 2 2 2 2" xfId="15148"/>
    <cellStyle name="Normal 6 3 2 2 2 2 2 2" xfId="22871"/>
    <cellStyle name="Normal 6 3 2 2 2 3" xfId="10596"/>
    <cellStyle name="Normal 6 3 2 2 2 3 2" xfId="15149"/>
    <cellStyle name="Normal 6 3 2 2 2 3 2 2" xfId="22872"/>
    <cellStyle name="Normal 6 3 2 2 2 3 3" xfId="20578"/>
    <cellStyle name="Normal 6 3 2 2 2 4" xfId="15147"/>
    <cellStyle name="Normal 6 3 2 2 2 4 2" xfId="22870"/>
    <cellStyle name="Normal 6 3 2 2 2 5" xfId="18403"/>
    <cellStyle name="Normal 6 3 2 2 2 5 2" xfId="25105"/>
    <cellStyle name="Normal 6 3 2 2 2 6" xfId="19783"/>
    <cellStyle name="Normal 6 3 2 2 3" xfId="11684"/>
    <cellStyle name="Normal 6 3 2 2 3 2" xfId="15150"/>
    <cellStyle name="Normal 6 3 2 2 3 2 2" xfId="22873"/>
    <cellStyle name="Normal 6 3 2 2 4" xfId="10249"/>
    <cellStyle name="Normal 6 3 2 2 4 2" xfId="15151"/>
    <cellStyle name="Normal 6 3 2 2 4 2 2" xfId="22874"/>
    <cellStyle name="Normal 6 3 2 2 4 3" xfId="20228"/>
    <cellStyle name="Normal 6 3 2 2 5" xfId="15146"/>
    <cellStyle name="Normal 6 3 2 2 5 2" xfId="22869"/>
    <cellStyle name="Normal 6 3 2 2 6" xfId="17950"/>
    <cellStyle name="Normal 6 3 2 2 6 2" xfId="24755"/>
    <cellStyle name="Normal 6 3 2 2 7" xfId="18665"/>
    <cellStyle name="Normal 6 3 2 2 7 2" xfId="25333"/>
    <cellStyle name="Normal 6 3 2 2 8" xfId="18865"/>
    <cellStyle name="Normal 6 3 2 2 8 2" xfId="25524"/>
    <cellStyle name="Normal 6 3 2 2 9" xfId="19096"/>
    <cellStyle name="Normal 6 3 2 2 9 2" xfId="25737"/>
    <cellStyle name="Normal 6 3 2 3" xfId="8904"/>
    <cellStyle name="Normal 6 3 2 3 2" xfId="11686"/>
    <cellStyle name="Normal 6 3 2 3 2 2" xfId="15152"/>
    <cellStyle name="Normal 6 3 2 3 2 2 2" xfId="22875"/>
    <cellStyle name="Normal 6 3 2 4" xfId="9660"/>
    <cellStyle name="Normal 6 3 2 4 2" xfId="15153"/>
    <cellStyle name="Normal 6 3 2 4 2 2" xfId="22876"/>
    <cellStyle name="Normal 6 3 2 4 3" xfId="17653"/>
    <cellStyle name="Normal 6 3 2 4 3 2" xfId="24555"/>
    <cellStyle name="Normal 6 3 2 4 4" xfId="19942"/>
    <cellStyle name="Normal 6 3 2 5" xfId="11683"/>
    <cellStyle name="Normal 6 3 2 5 2" xfId="15154"/>
    <cellStyle name="Normal 6 3 2 5 2 2" xfId="22877"/>
    <cellStyle name="Normal 6 3 2 6" xfId="15145"/>
    <cellStyle name="Normal 6 3 2 6 2" xfId="22868"/>
    <cellStyle name="Normal 6 3 2 7" xfId="16842"/>
    <cellStyle name="Normal 6 3 2 7 2" xfId="24378"/>
    <cellStyle name="Normal 6 3 2 8" xfId="6485"/>
    <cellStyle name="Normal 6 3 3" xfId="2651"/>
    <cellStyle name="Normal 6 3 3 2" xfId="3175"/>
    <cellStyle name="Normal 6 3 3 2 2" xfId="15156"/>
    <cellStyle name="Normal 6 3 3 2 2 2" xfId="22879"/>
    <cellStyle name="Normal 6 3 3 2 3" xfId="11687"/>
    <cellStyle name="Normal 6 3 3 3" xfId="5002"/>
    <cellStyle name="Normal 6 3 3 3 2" xfId="15157"/>
    <cellStyle name="Normal 6 3 3 3 2 2" xfId="22880"/>
    <cellStyle name="Normal 6 3 3 3 3" xfId="20227"/>
    <cellStyle name="Normal 6 3 3 4" xfId="15155"/>
    <cellStyle name="Normal 6 3 3 4 2" xfId="22878"/>
    <cellStyle name="Normal 6 3 3 5" xfId="17949"/>
    <cellStyle name="Normal 6 3 3 5 2" xfId="24754"/>
    <cellStyle name="Normal 6 3 3 6" xfId="19446"/>
    <cellStyle name="Normal 6 3 4" xfId="9179"/>
    <cellStyle name="Normal 6 3 4 2" xfId="11688"/>
    <cellStyle name="Normal 6 3 4 2 2" xfId="15159"/>
    <cellStyle name="Normal 6 3 4 2 2 2" xfId="22882"/>
    <cellStyle name="Normal 6 3 4 3" xfId="10384"/>
    <cellStyle name="Normal 6 3 4 3 2" xfId="15160"/>
    <cellStyle name="Normal 6 3 4 3 2 2" xfId="22883"/>
    <cellStyle name="Normal 6 3 4 3 3" xfId="20366"/>
    <cellStyle name="Normal 6 3 4 4" xfId="15158"/>
    <cellStyle name="Normal 6 3 4 4 2" xfId="22881"/>
    <cellStyle name="Normal 6 3 4 5" xfId="18191"/>
    <cellStyle name="Normal 6 3 4 5 2" xfId="24893"/>
    <cellStyle name="Normal 6 3 4 6" xfId="19571"/>
    <cellStyle name="Normal 6 3 5" xfId="9659"/>
    <cellStyle name="Normal 6 3 5 2" xfId="11682"/>
    <cellStyle name="Normal 6 3 5 2 2" xfId="15162"/>
    <cellStyle name="Normal 6 3 5 2 2 2" xfId="22885"/>
    <cellStyle name="Normal 6 3 5 3" xfId="15161"/>
    <cellStyle name="Normal 6 3 5 3 2" xfId="22884"/>
    <cellStyle name="Normal 6 3 5 4" xfId="19941"/>
    <cellStyle name="Normal 6 3 6" xfId="12928"/>
    <cellStyle name="Normal 6 3 7" xfId="15144"/>
    <cellStyle name="Normal 6 3 7 2" xfId="22867"/>
    <cellStyle name="Normal 6 3 8" xfId="16841"/>
    <cellStyle name="Normal 6 3 8 2" xfId="24377"/>
    <cellStyle name="Normal 6 3 9" xfId="17122"/>
    <cellStyle name="Normal 6 3 9 2" xfId="24409"/>
    <cellStyle name="Normal 6 4" xfId="1335"/>
    <cellStyle name="Normal 6 4 2" xfId="8285"/>
    <cellStyle name="Normal 6 4 2 2" xfId="11690"/>
    <cellStyle name="Normal 6 4 2 2 2" xfId="15163"/>
    <cellStyle name="Normal 6 4 2 2 2 2" xfId="22886"/>
    <cellStyle name="Normal 6 4 3" xfId="8905"/>
    <cellStyle name="Normal 6 4 3 2" xfId="11691"/>
    <cellStyle name="Normal 6 4 3 2 2" xfId="15164"/>
    <cellStyle name="Normal 6 4 3 2 2 2" xfId="22887"/>
    <cellStyle name="Normal 6 4 4" xfId="9976"/>
    <cellStyle name="Normal 6 4 5" xfId="11689"/>
    <cellStyle name="Normal 6 4 5 2" xfId="15165"/>
    <cellStyle name="Normal 6 4 5 2 2" xfId="22888"/>
    <cellStyle name="Normal 6 4 6" xfId="12926"/>
    <cellStyle name="Normal 6 4 7" xfId="6486"/>
    <cellStyle name="Normal 6 5" xfId="2120"/>
    <cellStyle name="Normal 6 5 2" xfId="11692"/>
    <cellStyle name="Normal 6 5 2 2" xfId="15166"/>
    <cellStyle name="Normal 6 5 2 2 2" xfId="22889"/>
    <cellStyle name="Normal 6 6" xfId="2642"/>
    <cellStyle name="Normal 6 6 2" xfId="3176"/>
    <cellStyle name="Normal 6 6 2 2" xfId="15167"/>
    <cellStyle name="Normal 6 6 2 2 2" xfId="22890"/>
    <cellStyle name="Normal 6 6 2 3" xfId="11693"/>
    <cellStyle name="Normal 6 6 3" xfId="5005"/>
    <cellStyle name="Normal 6 6 4" xfId="8286"/>
    <cellStyle name="Normal 6 7" xfId="8287"/>
    <cellStyle name="Normal 6 7 2" xfId="11694"/>
    <cellStyle name="Normal 6 7 2 2" xfId="15168"/>
    <cellStyle name="Normal 6 7 2 2 2" xfId="22891"/>
    <cellStyle name="Normal 6 8" xfId="8288"/>
    <cellStyle name="Normal 6 8 2" xfId="11695"/>
    <cellStyle name="Normal 6 8 2 2" xfId="15169"/>
    <cellStyle name="Normal 6 8 2 2 2" xfId="22892"/>
    <cellStyle name="Normal 6 9" xfId="8289"/>
    <cellStyle name="Normal 6 9 2" xfId="11696"/>
    <cellStyle name="Normal 6 9 2 2" xfId="15170"/>
    <cellStyle name="Normal 6 9 2 2 2" xfId="22893"/>
    <cellStyle name="Normal 6_Sch 6-4" xfId="2660"/>
    <cellStyle name="Normal 60" xfId="591"/>
    <cellStyle name="Normal 60 2" xfId="2123"/>
    <cellStyle name="Normal 60 2 2" xfId="3178"/>
    <cellStyle name="Normal 60 2 2 2" xfId="15171"/>
    <cellStyle name="Normal 60 2 2 2 2" xfId="22894"/>
    <cellStyle name="Normal 60 2 2 3" xfId="11698"/>
    <cellStyle name="Normal 60 2 3" xfId="5007"/>
    <cellStyle name="Normal 60 2 4" xfId="8290"/>
    <cellStyle name="Normal 60 3" xfId="2622"/>
    <cellStyle name="Normal 60 3 2" xfId="3179"/>
    <cellStyle name="Normal 60 3 2 2" xfId="15172"/>
    <cellStyle name="Normal 60 3 2 2 2" xfId="22895"/>
    <cellStyle name="Normal 60 3 2 3" xfId="11699"/>
    <cellStyle name="Normal 60 3 3" xfId="5008"/>
    <cellStyle name="Normal 60 3 4" xfId="8291"/>
    <cellStyle name="Normal 60 4" xfId="3177"/>
    <cellStyle name="Normal 60 4 2" xfId="11700"/>
    <cellStyle name="Normal 60 4 2 2" xfId="15173"/>
    <cellStyle name="Normal 60 4 2 2 2" xfId="22896"/>
    <cellStyle name="Normal 60 4 3" xfId="8906"/>
    <cellStyle name="Normal 60 5" xfId="5006"/>
    <cellStyle name="Normal 60 5 2" xfId="9977"/>
    <cellStyle name="Normal 60 6" xfId="11697"/>
    <cellStyle name="Normal 60 6 2" xfId="15174"/>
    <cellStyle name="Normal 60 6 2 2" xfId="22897"/>
    <cellStyle name="Normal 60 7" xfId="6487"/>
    <cellStyle name="Normal 61" xfId="592"/>
    <cellStyle name="Normal 61 2" xfId="2124"/>
    <cellStyle name="Normal 61 2 2" xfId="3181"/>
    <cellStyle name="Normal 61 2 2 2" xfId="15175"/>
    <cellStyle name="Normal 61 2 2 2 2" xfId="22898"/>
    <cellStyle name="Normal 61 2 2 3" xfId="11702"/>
    <cellStyle name="Normal 61 2 3" xfId="5010"/>
    <cellStyle name="Normal 61 2 4" xfId="8292"/>
    <cellStyle name="Normal 61 3" xfId="2623"/>
    <cellStyle name="Normal 61 3 2" xfId="3182"/>
    <cellStyle name="Normal 61 3 2 2" xfId="15176"/>
    <cellStyle name="Normal 61 3 2 2 2" xfId="22899"/>
    <cellStyle name="Normal 61 3 2 3" xfId="11703"/>
    <cellStyle name="Normal 61 3 3" xfId="5011"/>
    <cellStyle name="Normal 61 3 4" xfId="8293"/>
    <cellStyle name="Normal 61 4" xfId="3180"/>
    <cellStyle name="Normal 61 4 2" xfId="11704"/>
    <cellStyle name="Normal 61 4 2 2" xfId="15177"/>
    <cellStyle name="Normal 61 4 2 2 2" xfId="22900"/>
    <cellStyle name="Normal 61 4 3" xfId="8907"/>
    <cellStyle name="Normal 61 5" xfId="5009"/>
    <cellStyle name="Normal 61 5 2" xfId="9978"/>
    <cellStyle name="Normal 61 6" xfId="11701"/>
    <cellStyle name="Normal 61 6 2" xfId="15178"/>
    <cellStyle name="Normal 61 6 2 2" xfId="22901"/>
    <cellStyle name="Normal 61 7" xfId="6488"/>
    <cellStyle name="Normal 62" xfId="593"/>
    <cellStyle name="Normal 62 2" xfId="2125"/>
    <cellStyle name="Normal 62 2 2" xfId="3184"/>
    <cellStyle name="Normal 62 2 2 2" xfId="15179"/>
    <cellStyle name="Normal 62 2 2 2 2" xfId="22902"/>
    <cellStyle name="Normal 62 2 2 3" xfId="11706"/>
    <cellStyle name="Normal 62 2 3" xfId="5013"/>
    <cellStyle name="Normal 62 2 4" xfId="8294"/>
    <cellStyle name="Normal 62 3" xfId="2624"/>
    <cellStyle name="Normal 62 3 2" xfId="3185"/>
    <cellStyle name="Normal 62 3 2 2" xfId="15180"/>
    <cellStyle name="Normal 62 3 2 2 2" xfId="22903"/>
    <cellStyle name="Normal 62 3 2 3" xfId="11707"/>
    <cellStyle name="Normal 62 3 3" xfId="5014"/>
    <cellStyle name="Normal 62 3 4" xfId="8908"/>
    <cellStyle name="Normal 62 4" xfId="3183"/>
    <cellStyle name="Normal 62 4 2" xfId="9979"/>
    <cellStyle name="Normal 62 5" xfId="5012"/>
    <cellStyle name="Normal 62 5 2" xfId="15181"/>
    <cellStyle name="Normal 62 5 2 2" xfId="22904"/>
    <cellStyle name="Normal 62 5 3" xfId="11705"/>
    <cellStyle name="Normal 62 6" xfId="6489"/>
    <cellStyle name="Normal 63" xfId="594"/>
    <cellStyle name="Normal 63 2" xfId="2126"/>
    <cellStyle name="Normal 63 2 2" xfId="3187"/>
    <cellStyle name="Normal 63 2 2 2" xfId="15182"/>
    <cellStyle name="Normal 63 2 2 2 2" xfId="22905"/>
    <cellStyle name="Normal 63 2 2 3" xfId="11709"/>
    <cellStyle name="Normal 63 2 3" xfId="5016"/>
    <cellStyle name="Normal 63 2 4" xfId="8295"/>
    <cellStyle name="Normal 63 3" xfId="2625"/>
    <cellStyle name="Normal 63 3 2" xfId="3188"/>
    <cellStyle name="Normal 63 3 2 2" xfId="15183"/>
    <cellStyle name="Normal 63 3 2 2 2" xfId="22906"/>
    <cellStyle name="Normal 63 3 2 3" xfId="11710"/>
    <cellStyle name="Normal 63 3 3" xfId="5017"/>
    <cellStyle name="Normal 63 3 4" xfId="8909"/>
    <cellStyle name="Normal 63 4" xfId="3186"/>
    <cellStyle name="Normal 63 4 2" xfId="9980"/>
    <cellStyle name="Normal 63 5" xfId="5015"/>
    <cellStyle name="Normal 63 5 2" xfId="15184"/>
    <cellStyle name="Normal 63 5 2 2" xfId="22907"/>
    <cellStyle name="Normal 63 5 3" xfId="11708"/>
    <cellStyle name="Normal 63 6" xfId="6490"/>
    <cellStyle name="Normal 64" xfId="595"/>
    <cellStyle name="Normal 64 2" xfId="2127"/>
    <cellStyle name="Normal 64 2 2" xfId="3190"/>
    <cellStyle name="Normal 64 2 2 2" xfId="15185"/>
    <cellStyle name="Normal 64 2 2 2 2" xfId="22908"/>
    <cellStyle name="Normal 64 2 2 3" xfId="11712"/>
    <cellStyle name="Normal 64 2 3" xfId="5019"/>
    <cellStyle name="Normal 64 2 4" xfId="8296"/>
    <cellStyle name="Normal 64 3" xfId="2626"/>
    <cellStyle name="Normal 64 3 2" xfId="3191"/>
    <cellStyle name="Normal 64 3 2 2" xfId="15186"/>
    <cellStyle name="Normal 64 3 2 2 2" xfId="22909"/>
    <cellStyle name="Normal 64 3 2 3" xfId="11713"/>
    <cellStyle name="Normal 64 3 3" xfId="5020"/>
    <cellStyle name="Normal 64 3 4" xfId="8910"/>
    <cellStyle name="Normal 64 4" xfId="3189"/>
    <cellStyle name="Normal 64 4 2" xfId="9981"/>
    <cellStyle name="Normal 64 5" xfId="5018"/>
    <cellStyle name="Normal 64 5 2" xfId="15187"/>
    <cellStyle name="Normal 64 5 2 2" xfId="22910"/>
    <cellStyle name="Normal 64 5 3" xfId="11711"/>
    <cellStyle name="Normal 64 6" xfId="6491"/>
    <cellStyle name="Normal 65" xfId="596"/>
    <cellStyle name="Normal 65 2" xfId="2128"/>
    <cellStyle name="Normal 65 2 2" xfId="3193"/>
    <cellStyle name="Normal 65 2 2 2" xfId="15188"/>
    <cellStyle name="Normal 65 2 2 2 2" xfId="22911"/>
    <cellStyle name="Normal 65 2 2 3" xfId="11715"/>
    <cellStyle name="Normal 65 2 3" xfId="5022"/>
    <cellStyle name="Normal 65 2 4" xfId="8297"/>
    <cellStyle name="Normal 65 3" xfId="2627"/>
    <cellStyle name="Normal 65 3 2" xfId="3194"/>
    <cellStyle name="Normal 65 3 2 2" xfId="15189"/>
    <cellStyle name="Normal 65 3 2 2 2" xfId="22912"/>
    <cellStyle name="Normal 65 3 2 3" xfId="11716"/>
    <cellStyle name="Normal 65 3 3" xfId="5023"/>
    <cellStyle name="Normal 65 3 4" xfId="8911"/>
    <cellStyle name="Normal 65 4" xfId="3192"/>
    <cellStyle name="Normal 65 4 2" xfId="9982"/>
    <cellStyle name="Normal 65 5" xfId="5021"/>
    <cellStyle name="Normal 65 5 2" xfId="15190"/>
    <cellStyle name="Normal 65 5 2 2" xfId="22913"/>
    <cellStyle name="Normal 65 5 3" xfId="11714"/>
    <cellStyle name="Normal 65 6" xfId="6492"/>
    <cellStyle name="Normal 66" xfId="597"/>
    <cellStyle name="Normal 66 2" xfId="2129"/>
    <cellStyle name="Normal 66 2 2" xfId="3196"/>
    <cellStyle name="Normal 66 2 2 2" xfId="15191"/>
    <cellStyle name="Normal 66 2 2 2 2" xfId="22914"/>
    <cellStyle name="Normal 66 2 2 3" xfId="11718"/>
    <cellStyle name="Normal 66 2 3" xfId="5025"/>
    <cellStyle name="Normal 66 2 4" xfId="8298"/>
    <cellStyle name="Normal 66 3" xfId="2628"/>
    <cellStyle name="Normal 66 3 2" xfId="3197"/>
    <cellStyle name="Normal 66 3 2 2" xfId="15192"/>
    <cellStyle name="Normal 66 3 2 2 2" xfId="22915"/>
    <cellStyle name="Normal 66 3 2 3" xfId="11719"/>
    <cellStyle name="Normal 66 3 3" xfId="5026"/>
    <cellStyle name="Normal 66 3 4" xfId="8912"/>
    <cellStyle name="Normal 66 4" xfId="3195"/>
    <cellStyle name="Normal 66 4 2" xfId="9983"/>
    <cellStyle name="Normal 66 5" xfId="5024"/>
    <cellStyle name="Normal 66 5 2" xfId="15193"/>
    <cellStyle name="Normal 66 5 2 2" xfId="22916"/>
    <cellStyle name="Normal 66 5 3" xfId="11717"/>
    <cellStyle name="Normal 66 6" xfId="6493"/>
    <cellStyle name="Normal 67" xfId="598"/>
    <cellStyle name="Normal 67 2" xfId="8299"/>
    <cellStyle name="Normal 67 2 2" xfId="11721"/>
    <cellStyle name="Normal 67 2 2 2" xfId="15194"/>
    <cellStyle name="Normal 67 2 2 2 2" xfId="22917"/>
    <cellStyle name="Normal 67 3" xfId="8913"/>
    <cellStyle name="Normal 67 3 2" xfId="11722"/>
    <cellStyle name="Normal 67 3 2 2" xfId="15195"/>
    <cellStyle name="Normal 67 3 2 2 2" xfId="22918"/>
    <cellStyle name="Normal 67 4" xfId="9984"/>
    <cellStyle name="Normal 67 5" xfId="11720"/>
    <cellStyle name="Normal 67 5 2" xfId="15196"/>
    <cellStyle name="Normal 67 5 2 2" xfId="22919"/>
    <cellStyle name="Normal 67 6" xfId="6494"/>
    <cellStyle name="Normal 68" xfId="599"/>
    <cellStyle name="Normal 68 2" xfId="8300"/>
    <cellStyle name="Normal 68 2 2" xfId="11724"/>
    <cellStyle name="Normal 68 2 2 2" xfId="15197"/>
    <cellStyle name="Normal 68 2 2 2 2" xfId="22920"/>
    <cellStyle name="Normal 68 3" xfId="8914"/>
    <cellStyle name="Normal 68 3 2" xfId="11725"/>
    <cellStyle name="Normal 68 3 2 2" xfId="15198"/>
    <cellStyle name="Normal 68 3 2 2 2" xfId="22921"/>
    <cellStyle name="Normal 68 4" xfId="9985"/>
    <cellStyle name="Normal 68 5" xfId="11723"/>
    <cellStyle name="Normal 68 5 2" xfId="15199"/>
    <cellStyle name="Normal 68 5 2 2" xfId="22922"/>
    <cellStyle name="Normal 68 6" xfId="6495"/>
    <cellStyle name="Normal 69" xfId="600"/>
    <cellStyle name="Normal 69 2" xfId="8301"/>
    <cellStyle name="Normal 69 2 2" xfId="11727"/>
    <cellStyle name="Normal 69 2 2 2" xfId="15200"/>
    <cellStyle name="Normal 69 2 2 2 2" xfId="22923"/>
    <cellStyle name="Normal 69 3" xfId="8915"/>
    <cellStyle name="Normal 69 3 2" xfId="11728"/>
    <cellStyle name="Normal 69 3 2 2" xfId="15201"/>
    <cellStyle name="Normal 69 3 2 2 2" xfId="22924"/>
    <cellStyle name="Normal 69 4" xfId="9986"/>
    <cellStyle name="Normal 69 5" xfId="11726"/>
    <cellStyle name="Normal 69 5 2" xfId="15202"/>
    <cellStyle name="Normal 69 5 2 2" xfId="22925"/>
    <cellStyle name="Normal 69 6" xfId="6496"/>
    <cellStyle name="Normal 7" xfId="601"/>
    <cellStyle name="Normal 7 10" xfId="8302"/>
    <cellStyle name="Normal 7 10 2" xfId="11730"/>
    <cellStyle name="Normal 7 10 2 2" xfId="15204"/>
    <cellStyle name="Normal 7 10 2 2 2" xfId="22927"/>
    <cellStyle name="Normal 7 11" xfId="8303"/>
    <cellStyle name="Normal 7 11 2" xfId="11731"/>
    <cellStyle name="Normal 7 11 2 2" xfId="15205"/>
    <cellStyle name="Normal 7 11 2 2 2" xfId="22928"/>
    <cellStyle name="Normal 7 12" xfId="8304"/>
    <cellStyle name="Normal 7 12 2" xfId="11732"/>
    <cellStyle name="Normal 7 12 2 2" xfId="15206"/>
    <cellStyle name="Normal 7 12 2 2 2" xfId="22929"/>
    <cellStyle name="Normal 7 13" xfId="8305"/>
    <cellStyle name="Normal 7 13 2" xfId="11733"/>
    <cellStyle name="Normal 7 13 2 2" xfId="15207"/>
    <cellStyle name="Normal 7 13 2 2 2" xfId="22930"/>
    <cellStyle name="Normal 7 14" xfId="8306"/>
    <cellStyle name="Normal 7 14 2" xfId="11734"/>
    <cellStyle name="Normal 7 14 2 2" xfId="15208"/>
    <cellStyle name="Normal 7 14 2 2 2" xfId="22931"/>
    <cellStyle name="Normal 7 15" xfId="8307"/>
    <cellStyle name="Normal 7 15 2" xfId="11735"/>
    <cellStyle name="Normal 7 15 2 2" xfId="15209"/>
    <cellStyle name="Normal 7 15 2 2 2" xfId="22932"/>
    <cellStyle name="Normal 7 16" xfId="8308"/>
    <cellStyle name="Normal 7 16 2" xfId="11736"/>
    <cellStyle name="Normal 7 16 2 2" xfId="15210"/>
    <cellStyle name="Normal 7 16 2 2 2" xfId="22933"/>
    <cellStyle name="Normal 7 17" xfId="8309"/>
    <cellStyle name="Normal 7 17 2" xfId="11737"/>
    <cellStyle name="Normal 7 17 2 2" xfId="15211"/>
    <cellStyle name="Normal 7 17 2 2 2" xfId="22934"/>
    <cellStyle name="Normal 7 18" xfId="8310"/>
    <cellStyle name="Normal 7 18 2" xfId="8987"/>
    <cellStyle name="Normal 7 18 2 2" xfId="11739"/>
    <cellStyle name="Normal 7 18 2 2 2" xfId="15212"/>
    <cellStyle name="Normal 7 18 2 2 2 2" xfId="22935"/>
    <cellStyle name="Normal 7 18 3" xfId="11738"/>
    <cellStyle name="Normal 7 18 3 2" xfId="15213"/>
    <cellStyle name="Normal 7 18 3 2 2" xfId="22936"/>
    <cellStyle name="Normal 7 19" xfId="8311"/>
    <cellStyle name="Normal 7 19 2" xfId="11740"/>
    <cellStyle name="Normal 7 19 2 2" xfId="15214"/>
    <cellStyle name="Normal 7 19 2 2 2" xfId="22937"/>
    <cellStyle name="Normal 7 2" xfId="602"/>
    <cellStyle name="Normal 7 2 10" xfId="6498"/>
    <cellStyle name="Normal 7 2 2" xfId="6499"/>
    <cellStyle name="Normal 7 2 2 2" xfId="8536"/>
    <cellStyle name="Normal 7 2 2 2 10" xfId="19317"/>
    <cellStyle name="Normal 7 2 2 2 2" xfId="9414"/>
    <cellStyle name="Normal 7 2 2 2 2 2" xfId="11744"/>
    <cellStyle name="Normal 7 2 2 2 2 2 2" xfId="15219"/>
    <cellStyle name="Normal 7 2 2 2 2 2 2 2" xfId="22942"/>
    <cellStyle name="Normal 7 2 2 2 2 3" xfId="10599"/>
    <cellStyle name="Normal 7 2 2 2 2 3 2" xfId="15220"/>
    <cellStyle name="Normal 7 2 2 2 2 3 2 2" xfId="22943"/>
    <cellStyle name="Normal 7 2 2 2 2 3 3" xfId="20581"/>
    <cellStyle name="Normal 7 2 2 2 2 4" xfId="15218"/>
    <cellStyle name="Normal 7 2 2 2 2 4 2" xfId="22941"/>
    <cellStyle name="Normal 7 2 2 2 2 5" xfId="18406"/>
    <cellStyle name="Normal 7 2 2 2 2 5 2" xfId="25108"/>
    <cellStyle name="Normal 7 2 2 2 2 6" xfId="19786"/>
    <cellStyle name="Normal 7 2 2 2 3" xfId="11743"/>
    <cellStyle name="Normal 7 2 2 2 3 2" xfId="15221"/>
    <cellStyle name="Normal 7 2 2 2 3 2 2" xfId="22944"/>
    <cellStyle name="Normal 7 2 2 2 4" xfId="10256"/>
    <cellStyle name="Normal 7 2 2 2 4 2" xfId="15222"/>
    <cellStyle name="Normal 7 2 2 2 4 2 2" xfId="22945"/>
    <cellStyle name="Normal 7 2 2 2 4 3" xfId="20235"/>
    <cellStyle name="Normal 7 2 2 2 5" xfId="15217"/>
    <cellStyle name="Normal 7 2 2 2 5 2" xfId="22940"/>
    <cellStyle name="Normal 7 2 2 2 6" xfId="17957"/>
    <cellStyle name="Normal 7 2 2 2 6 2" xfId="24762"/>
    <cellStyle name="Normal 7 2 2 2 7" xfId="18668"/>
    <cellStyle name="Normal 7 2 2 2 7 2" xfId="25336"/>
    <cellStyle name="Normal 7 2 2 2 8" xfId="18868"/>
    <cellStyle name="Normal 7 2 2 2 8 2" xfId="25527"/>
    <cellStyle name="Normal 7 2 2 2 9" xfId="19099"/>
    <cellStyle name="Normal 7 2 2 2 9 2" xfId="25740"/>
    <cellStyle name="Normal 7 2 2 3" xfId="8916"/>
    <cellStyle name="Normal 7 2 2 3 2" xfId="11745"/>
    <cellStyle name="Normal 7 2 2 3 2 2" xfId="15223"/>
    <cellStyle name="Normal 7 2 2 3 2 2 2" xfId="22946"/>
    <cellStyle name="Normal 7 2 2 4" xfId="9663"/>
    <cellStyle name="Normal 7 2 2 4 2" xfId="15224"/>
    <cellStyle name="Normal 7 2 2 4 2 2" xfId="22947"/>
    <cellStyle name="Normal 7 2 2 4 3" xfId="17656"/>
    <cellStyle name="Normal 7 2 2 4 3 2" xfId="24558"/>
    <cellStyle name="Normal 7 2 2 4 4" xfId="19945"/>
    <cellStyle name="Normal 7 2 2 5" xfId="11742"/>
    <cellStyle name="Normal 7 2 2 5 2" xfId="15225"/>
    <cellStyle name="Normal 7 2 2 5 2 2" xfId="22948"/>
    <cellStyle name="Normal 7 2 2 6" xfId="15216"/>
    <cellStyle name="Normal 7 2 2 6 2" xfId="22939"/>
    <cellStyle name="Normal 7 2 2 7" xfId="16845"/>
    <cellStyle name="Normal 7 2 2 7 2" xfId="24381"/>
    <cellStyle name="Normal 7 2 3" xfId="8535"/>
    <cellStyle name="Normal 7 2 3 10" xfId="19316"/>
    <cellStyle name="Normal 7 2 3 2" xfId="9413"/>
    <cellStyle name="Normal 7 2 3 2 2" xfId="11747"/>
    <cellStyle name="Normal 7 2 3 2 2 2" xfId="15228"/>
    <cellStyle name="Normal 7 2 3 2 2 2 2" xfId="22951"/>
    <cellStyle name="Normal 7 2 3 2 3" xfId="10598"/>
    <cellStyle name="Normal 7 2 3 2 3 2" xfId="15229"/>
    <cellStyle name="Normal 7 2 3 2 3 2 2" xfId="22952"/>
    <cellStyle name="Normal 7 2 3 2 3 3" xfId="20580"/>
    <cellStyle name="Normal 7 2 3 2 4" xfId="15227"/>
    <cellStyle name="Normal 7 2 3 2 4 2" xfId="22950"/>
    <cellStyle name="Normal 7 2 3 2 5" xfId="18405"/>
    <cellStyle name="Normal 7 2 3 2 5 2" xfId="25107"/>
    <cellStyle name="Normal 7 2 3 2 6" xfId="19785"/>
    <cellStyle name="Normal 7 2 3 3" xfId="11746"/>
    <cellStyle name="Normal 7 2 3 3 2" xfId="15230"/>
    <cellStyle name="Normal 7 2 3 3 2 2" xfId="22953"/>
    <cellStyle name="Normal 7 2 3 4" xfId="10255"/>
    <cellStyle name="Normal 7 2 3 4 2" xfId="15231"/>
    <cellStyle name="Normal 7 2 3 4 2 2" xfId="22954"/>
    <cellStyle name="Normal 7 2 3 4 3" xfId="20234"/>
    <cellStyle name="Normal 7 2 3 5" xfId="15226"/>
    <cellStyle name="Normal 7 2 3 5 2" xfId="22949"/>
    <cellStyle name="Normal 7 2 3 6" xfId="17956"/>
    <cellStyle name="Normal 7 2 3 6 2" xfId="24761"/>
    <cellStyle name="Normal 7 2 3 7" xfId="18667"/>
    <cellStyle name="Normal 7 2 3 7 2" xfId="25335"/>
    <cellStyle name="Normal 7 2 3 8" xfId="18867"/>
    <cellStyle name="Normal 7 2 3 8 2" xfId="25526"/>
    <cellStyle name="Normal 7 2 3 9" xfId="19098"/>
    <cellStyle name="Normal 7 2 3 9 2" xfId="25739"/>
    <cellStyle name="Normal 7 2 4" xfId="8609"/>
    <cellStyle name="Normal 7 2 4 2" xfId="11748"/>
    <cellStyle name="Normal 7 2 4 2 2" xfId="15232"/>
    <cellStyle name="Normal 7 2 4 2 2 2" xfId="22955"/>
    <cellStyle name="Normal 7 2 5" xfId="9662"/>
    <cellStyle name="Normal 7 2 5 2" xfId="15233"/>
    <cellStyle name="Normal 7 2 5 2 2" xfId="22956"/>
    <cellStyle name="Normal 7 2 5 3" xfId="17655"/>
    <cellStyle name="Normal 7 2 5 3 2" xfId="24557"/>
    <cellStyle name="Normal 7 2 5 4" xfId="19944"/>
    <cellStyle name="Normal 7 2 6" xfId="11741"/>
    <cellStyle name="Normal 7 2 6 2" xfId="15234"/>
    <cellStyle name="Normal 7 2 6 2 2" xfId="22957"/>
    <cellStyle name="Normal 7 2 7" xfId="12856"/>
    <cellStyle name="Normal 7 2 8" xfId="15215"/>
    <cellStyle name="Normal 7 2 8 2" xfId="22938"/>
    <cellStyle name="Normal 7 2 9" xfId="16844"/>
    <cellStyle name="Normal 7 2 9 2" xfId="24380"/>
    <cellStyle name="Normal 7 20" xfId="8312"/>
    <cellStyle name="Normal 7 20 10" xfId="19315"/>
    <cellStyle name="Normal 7 20 2" xfId="9412"/>
    <cellStyle name="Normal 7 20 2 2" xfId="11750"/>
    <cellStyle name="Normal 7 20 2 2 2" xfId="15237"/>
    <cellStyle name="Normal 7 20 2 2 2 2" xfId="22960"/>
    <cellStyle name="Normal 7 20 2 3" xfId="10597"/>
    <cellStyle name="Normal 7 20 2 3 2" xfId="15238"/>
    <cellStyle name="Normal 7 20 2 3 2 2" xfId="22961"/>
    <cellStyle name="Normal 7 20 2 3 3" xfId="20579"/>
    <cellStyle name="Normal 7 20 2 4" xfId="15236"/>
    <cellStyle name="Normal 7 20 2 4 2" xfId="22959"/>
    <cellStyle name="Normal 7 20 2 5" xfId="18404"/>
    <cellStyle name="Normal 7 20 2 5 2" xfId="25106"/>
    <cellStyle name="Normal 7 20 2 6" xfId="19784"/>
    <cellStyle name="Normal 7 20 3" xfId="11749"/>
    <cellStyle name="Normal 7 20 3 2" xfId="15239"/>
    <cellStyle name="Normal 7 20 3 2 2" xfId="22962"/>
    <cellStyle name="Normal 7 20 4" xfId="10146"/>
    <cellStyle name="Normal 7 20 4 2" xfId="15240"/>
    <cellStyle name="Normal 7 20 4 2 2" xfId="22963"/>
    <cellStyle name="Normal 7 20 4 3" xfId="20120"/>
    <cellStyle name="Normal 7 20 5" xfId="15235"/>
    <cellStyle name="Normal 7 20 5 2" xfId="22958"/>
    <cellStyle name="Normal 7 20 6" xfId="17830"/>
    <cellStyle name="Normal 7 20 6 2" xfId="24646"/>
    <cellStyle name="Normal 7 20 7" xfId="18666"/>
    <cellStyle name="Normal 7 20 7 2" xfId="25334"/>
    <cellStyle name="Normal 7 20 8" xfId="18866"/>
    <cellStyle name="Normal 7 20 8 2" xfId="25525"/>
    <cellStyle name="Normal 7 20 9" xfId="19097"/>
    <cellStyle name="Normal 7 20 9 2" xfId="25738"/>
    <cellStyle name="Normal 7 21" xfId="9661"/>
    <cellStyle name="Normal 7 21 2" xfId="15241"/>
    <cellStyle name="Normal 7 21 2 2" xfId="22964"/>
    <cellStyle name="Normal 7 21 3" xfId="17654"/>
    <cellStyle name="Normal 7 21 3 2" xfId="24556"/>
    <cellStyle name="Normal 7 21 4" xfId="19943"/>
    <cellStyle name="Normal 7 22" xfId="11729"/>
    <cellStyle name="Normal 7 22 2" xfId="15242"/>
    <cellStyle name="Normal 7 22 2 2" xfId="22965"/>
    <cellStyle name="Normal 7 23" xfId="15203"/>
    <cellStyle name="Normal 7 23 2" xfId="22926"/>
    <cellStyle name="Normal 7 24" xfId="16843"/>
    <cellStyle name="Normal 7 24 2" xfId="24379"/>
    <cellStyle name="Normal 7 25" xfId="6497"/>
    <cellStyle name="Normal 7 3" xfId="603"/>
    <cellStyle name="Normal 7 3 2" xfId="1338"/>
    <cellStyle name="Normal 7 3 2 10" xfId="19318"/>
    <cellStyle name="Normal 7 3 2 11" xfId="8537"/>
    <cellStyle name="Normal 7 3 2 2" xfId="9415"/>
    <cellStyle name="Normal 7 3 2 2 2" xfId="11753"/>
    <cellStyle name="Normal 7 3 2 2 2 2" xfId="15246"/>
    <cellStyle name="Normal 7 3 2 2 2 2 2" xfId="22969"/>
    <cellStyle name="Normal 7 3 2 2 3" xfId="10600"/>
    <cellStyle name="Normal 7 3 2 2 3 2" xfId="15247"/>
    <cellStyle name="Normal 7 3 2 2 3 2 2" xfId="22970"/>
    <cellStyle name="Normal 7 3 2 2 3 3" xfId="20582"/>
    <cellStyle name="Normal 7 3 2 2 4" xfId="15245"/>
    <cellStyle name="Normal 7 3 2 2 4 2" xfId="22968"/>
    <cellStyle name="Normal 7 3 2 2 5" xfId="18407"/>
    <cellStyle name="Normal 7 3 2 2 5 2" xfId="25109"/>
    <cellStyle name="Normal 7 3 2 2 6" xfId="19787"/>
    <cellStyle name="Normal 7 3 2 3" xfId="11752"/>
    <cellStyle name="Normal 7 3 2 3 2" xfId="15248"/>
    <cellStyle name="Normal 7 3 2 3 2 2" xfId="22971"/>
    <cellStyle name="Normal 7 3 2 4" xfId="10257"/>
    <cellStyle name="Normal 7 3 2 4 2" xfId="15249"/>
    <cellStyle name="Normal 7 3 2 4 2 2" xfId="22972"/>
    <cellStyle name="Normal 7 3 2 4 3" xfId="20236"/>
    <cellStyle name="Normal 7 3 2 5" xfId="15244"/>
    <cellStyle name="Normal 7 3 2 5 2" xfId="22967"/>
    <cellStyle name="Normal 7 3 2 6" xfId="17958"/>
    <cellStyle name="Normal 7 3 2 6 2" xfId="24763"/>
    <cellStyle name="Normal 7 3 2 7" xfId="18669"/>
    <cellStyle name="Normal 7 3 2 7 2" xfId="25337"/>
    <cellStyle name="Normal 7 3 2 8" xfId="18869"/>
    <cellStyle name="Normal 7 3 2 8 2" xfId="25528"/>
    <cellStyle name="Normal 7 3 2 9" xfId="19100"/>
    <cellStyle name="Normal 7 3 2 9 2" xfId="25741"/>
    <cellStyle name="Normal 7 3 3" xfId="8917"/>
    <cellStyle name="Normal 7 3 3 2" xfId="11754"/>
    <cellStyle name="Normal 7 3 3 2 2" xfId="15250"/>
    <cellStyle name="Normal 7 3 3 2 2 2" xfId="22973"/>
    <cellStyle name="Normal 7 3 4" xfId="9664"/>
    <cellStyle name="Normal 7 3 4 2" xfId="15251"/>
    <cellStyle name="Normal 7 3 4 2 2" xfId="22974"/>
    <cellStyle name="Normal 7 3 4 3" xfId="17657"/>
    <cellStyle name="Normal 7 3 4 3 2" xfId="24559"/>
    <cellStyle name="Normal 7 3 4 4" xfId="19946"/>
    <cellStyle name="Normal 7 3 5" xfId="11751"/>
    <cellStyle name="Normal 7 3 5 2" xfId="15252"/>
    <cellStyle name="Normal 7 3 5 2 2" xfId="22975"/>
    <cellStyle name="Normal 7 3 6" xfId="12929"/>
    <cellStyle name="Normal 7 3 7" xfId="15243"/>
    <cellStyle name="Normal 7 3 7 2" xfId="22966"/>
    <cellStyle name="Normal 7 3 8" xfId="16846"/>
    <cellStyle name="Normal 7 3 8 2" xfId="24382"/>
    <cellStyle name="Normal 7 3 9" xfId="6500"/>
    <cellStyle name="Normal 7 4" xfId="2133"/>
    <cellStyle name="Normal 7 4 2" xfId="11755"/>
    <cellStyle name="Normal 7 4 2 2" xfId="15253"/>
    <cellStyle name="Normal 7 4 2 2 2" xfId="22976"/>
    <cellStyle name="Normal 7 5" xfId="2645"/>
    <cellStyle name="Normal 7 5 2" xfId="8313"/>
    <cellStyle name="Normal 7 5 2 2" xfId="11757"/>
    <cellStyle name="Normal 7 5 2 2 2" xfId="15254"/>
    <cellStyle name="Normal 7 5 2 2 2 2" xfId="22977"/>
    <cellStyle name="Normal 7 5 3" xfId="8918"/>
    <cellStyle name="Normal 7 5 3 2" xfId="11758"/>
    <cellStyle name="Normal 7 5 3 2 2" xfId="15255"/>
    <cellStyle name="Normal 7 5 3 2 2 2" xfId="22978"/>
    <cellStyle name="Normal 7 5 4" xfId="9987"/>
    <cellStyle name="Normal 7 5 5" xfId="11756"/>
    <cellStyle name="Normal 7 5 5 2" xfId="15256"/>
    <cellStyle name="Normal 7 5 5 2 2" xfId="22979"/>
    <cellStyle name="Normal 7 5 6" xfId="6501"/>
    <cellStyle name="Normal 7 6" xfId="8534"/>
    <cellStyle name="Normal 7 6 2" xfId="8919"/>
    <cellStyle name="Normal 7 6 2 2" xfId="11760"/>
    <cellStyle name="Normal 7 6 2 2 2" xfId="15258"/>
    <cellStyle name="Normal 7 6 2 2 2 2" xfId="22981"/>
    <cellStyle name="Normal 7 6 3" xfId="10254"/>
    <cellStyle name="Normal 7 6 3 2" xfId="15259"/>
    <cellStyle name="Normal 7 6 3 2 2" xfId="22982"/>
    <cellStyle name="Normal 7 6 3 3" xfId="17955"/>
    <cellStyle name="Normal 7 6 3 3 2" xfId="24760"/>
    <cellStyle name="Normal 7 6 3 4" xfId="20233"/>
    <cellStyle name="Normal 7 6 4" xfId="11759"/>
    <cellStyle name="Normal 7 6 4 2" xfId="15260"/>
    <cellStyle name="Normal 7 6 4 2 2" xfId="22983"/>
    <cellStyle name="Normal 7 6 5" xfId="15257"/>
    <cellStyle name="Normal 7 6 5 2" xfId="22980"/>
    <cellStyle name="Normal 7 6 6" xfId="19451"/>
    <cellStyle name="Normal 7 7" xfId="8723"/>
    <cellStyle name="Normal 7 7 2" xfId="11761"/>
    <cellStyle name="Normal 7 7 2 2" xfId="15261"/>
    <cellStyle name="Normal 7 7 2 2 2" xfId="22984"/>
    <cellStyle name="Normal 7 8" xfId="8314"/>
    <cellStyle name="Normal 7 8 2" xfId="11762"/>
    <cellStyle name="Normal 7 8 2 2" xfId="15262"/>
    <cellStyle name="Normal 7 8 2 2 2" xfId="22985"/>
    <cellStyle name="Normal 7 9" xfId="8315"/>
    <cellStyle name="Normal 7 9 2" xfId="11763"/>
    <cellStyle name="Normal 7 9 2 2" xfId="15263"/>
    <cellStyle name="Normal 7 9 2 2 2" xfId="22986"/>
    <cellStyle name="Normal 7_Schedule May 2011" xfId="6502"/>
    <cellStyle name="Normal 70" xfId="604"/>
    <cellStyle name="Normal 70 2" xfId="8316"/>
    <cellStyle name="Normal 70 2 2" xfId="11765"/>
    <cellStyle name="Normal 70 2 2 2" xfId="15264"/>
    <cellStyle name="Normal 70 2 2 2 2" xfId="22987"/>
    <cellStyle name="Normal 70 3" xfId="8920"/>
    <cellStyle name="Normal 70 3 2" xfId="11766"/>
    <cellStyle name="Normal 70 3 2 2" xfId="15265"/>
    <cellStyle name="Normal 70 3 2 2 2" xfId="22988"/>
    <cellStyle name="Normal 70 4" xfId="9988"/>
    <cellStyle name="Normal 70 5" xfId="11764"/>
    <cellStyle name="Normal 70 5 2" xfId="15266"/>
    <cellStyle name="Normal 70 5 2 2" xfId="22989"/>
    <cellStyle name="Normal 70 6" xfId="6503"/>
    <cellStyle name="Normal 71" xfId="605"/>
    <cellStyle name="Normal 71 2" xfId="11767"/>
    <cellStyle name="Normal 71 2 2" xfId="15267"/>
    <cellStyle name="Normal 71 2 2 2" xfId="22990"/>
    <cellStyle name="Normal 72" xfId="606"/>
    <cellStyle name="Normal 72 2" xfId="8317"/>
    <cellStyle name="Normal 72 2 2" xfId="11769"/>
    <cellStyle name="Normal 72 2 2 2" xfId="15268"/>
    <cellStyle name="Normal 72 2 2 2 2" xfId="22991"/>
    <cellStyle name="Normal 72 3" xfId="8921"/>
    <cellStyle name="Normal 72 3 2" xfId="11770"/>
    <cellStyle name="Normal 72 3 2 2" xfId="15269"/>
    <cellStyle name="Normal 72 3 2 2 2" xfId="22992"/>
    <cellStyle name="Normal 72 4" xfId="9989"/>
    <cellStyle name="Normal 72 5" xfId="11768"/>
    <cellStyle name="Normal 72 5 2" xfId="15270"/>
    <cellStyle name="Normal 72 5 2 2" xfId="22993"/>
    <cellStyle name="Normal 72 6" xfId="6504"/>
    <cellStyle name="Normal 73" xfId="607"/>
    <cellStyle name="Normal 73 2" xfId="8318"/>
    <cellStyle name="Normal 73 2 2" xfId="11772"/>
    <cellStyle name="Normal 73 2 2 2" xfId="15271"/>
    <cellStyle name="Normal 73 2 2 2 2" xfId="22994"/>
    <cellStyle name="Normal 73 3" xfId="8922"/>
    <cellStyle name="Normal 73 3 2" xfId="11773"/>
    <cellStyle name="Normal 73 3 2 2" xfId="15272"/>
    <cellStyle name="Normal 73 3 2 2 2" xfId="22995"/>
    <cellStyle name="Normal 73 4" xfId="9990"/>
    <cellStyle name="Normal 73 5" xfId="11771"/>
    <cellStyle name="Normal 73 5 2" xfId="15273"/>
    <cellStyle name="Normal 73 5 2 2" xfId="22996"/>
    <cellStyle name="Normal 73 6" xfId="6505"/>
    <cellStyle name="Normal 74" xfId="608"/>
    <cellStyle name="Normal 74 2" xfId="8319"/>
    <cellStyle name="Normal 74 2 2" xfId="11775"/>
    <cellStyle name="Normal 74 2 2 2" xfId="15274"/>
    <cellStyle name="Normal 74 2 2 2 2" xfId="22997"/>
    <cellStyle name="Normal 74 3" xfId="8923"/>
    <cellStyle name="Normal 74 3 2" xfId="11776"/>
    <cellStyle name="Normal 74 3 2 2" xfId="15275"/>
    <cellStyle name="Normal 74 3 2 2 2" xfId="22998"/>
    <cellStyle name="Normal 74 4" xfId="9991"/>
    <cellStyle name="Normal 74 5" xfId="11774"/>
    <cellStyle name="Normal 74 5 2" xfId="15276"/>
    <cellStyle name="Normal 74 5 2 2" xfId="22999"/>
    <cellStyle name="Normal 74 6" xfId="6506"/>
    <cellStyle name="Normal 75" xfId="609"/>
    <cellStyle name="Normal 75 2" xfId="8320"/>
    <cellStyle name="Normal 75 2 2" xfId="11778"/>
    <cellStyle name="Normal 75 2 2 2" xfId="15277"/>
    <cellStyle name="Normal 75 2 2 2 2" xfId="23000"/>
    <cellStyle name="Normal 75 3" xfId="8924"/>
    <cellStyle name="Normal 75 3 2" xfId="11779"/>
    <cellStyle name="Normal 75 3 2 2" xfId="15278"/>
    <cellStyle name="Normal 75 3 2 2 2" xfId="23001"/>
    <cellStyle name="Normal 75 4" xfId="9992"/>
    <cellStyle name="Normal 75 5" xfId="11777"/>
    <cellStyle name="Normal 75 5 2" xfId="15279"/>
    <cellStyle name="Normal 75 5 2 2" xfId="23002"/>
    <cellStyle name="Normal 75 6" xfId="6507"/>
    <cellStyle name="Normal 76" xfId="610"/>
    <cellStyle name="Normal 76 2" xfId="8321"/>
    <cellStyle name="Normal 76 2 2" xfId="11781"/>
    <cellStyle name="Normal 76 2 2 2" xfId="15280"/>
    <cellStyle name="Normal 76 2 2 2 2" xfId="23003"/>
    <cellStyle name="Normal 76 3" xfId="8925"/>
    <cellStyle name="Normal 76 3 2" xfId="11782"/>
    <cellStyle name="Normal 76 3 2 2" xfId="15281"/>
    <cellStyle name="Normal 76 3 2 2 2" xfId="23004"/>
    <cellStyle name="Normal 76 4" xfId="9993"/>
    <cellStyle name="Normal 76 5" xfId="11780"/>
    <cellStyle name="Normal 76 5 2" xfId="15282"/>
    <cellStyle name="Normal 76 5 2 2" xfId="23005"/>
    <cellStyle name="Normal 76 6" xfId="6508"/>
    <cellStyle name="Normal 77" xfId="611"/>
    <cellStyle name="Normal 77 2" xfId="8322"/>
    <cellStyle name="Normal 77 2 2" xfId="11784"/>
    <cellStyle name="Normal 77 2 2 2" xfId="15283"/>
    <cellStyle name="Normal 77 2 2 2 2" xfId="23006"/>
    <cellStyle name="Normal 77 3" xfId="8926"/>
    <cellStyle name="Normal 77 3 2" xfId="11785"/>
    <cellStyle name="Normal 77 3 2 2" xfId="15284"/>
    <cellStyle name="Normal 77 3 2 2 2" xfId="23007"/>
    <cellStyle name="Normal 77 4" xfId="9994"/>
    <cellStyle name="Normal 77 5" xfId="11783"/>
    <cellStyle name="Normal 77 5 2" xfId="15285"/>
    <cellStyle name="Normal 77 5 2 2" xfId="23008"/>
    <cellStyle name="Normal 77 6" xfId="6509"/>
    <cellStyle name="Normal 78" xfId="612"/>
    <cellStyle name="Normal 78 2" xfId="8323"/>
    <cellStyle name="Normal 78 2 2" xfId="11787"/>
    <cellStyle name="Normal 78 2 2 2" xfId="15286"/>
    <cellStyle name="Normal 78 2 2 2 2" xfId="23009"/>
    <cellStyle name="Normal 78 3" xfId="8927"/>
    <cellStyle name="Normal 78 3 2" xfId="11788"/>
    <cellStyle name="Normal 78 3 2 2" xfId="15287"/>
    <cellStyle name="Normal 78 3 2 2 2" xfId="23010"/>
    <cellStyle name="Normal 78 4" xfId="9995"/>
    <cellStyle name="Normal 78 5" xfId="11786"/>
    <cellStyle name="Normal 78 5 2" xfId="15288"/>
    <cellStyle name="Normal 78 5 2 2" xfId="23011"/>
    <cellStyle name="Normal 78 6" xfId="6510"/>
    <cellStyle name="Normal 79" xfId="939"/>
    <cellStyle name="Normal 79 2" xfId="8324"/>
    <cellStyle name="Normal 79 2 2" xfId="11790"/>
    <cellStyle name="Normal 79 2 2 2" xfId="15289"/>
    <cellStyle name="Normal 79 2 2 2 2" xfId="23012"/>
    <cellStyle name="Normal 79 3" xfId="8928"/>
    <cellStyle name="Normal 79 3 2" xfId="11791"/>
    <cellStyle name="Normal 79 3 2 2" xfId="15290"/>
    <cellStyle name="Normal 79 3 2 2 2" xfId="23013"/>
    <cellStyle name="Normal 79 4" xfId="9996"/>
    <cellStyle name="Normal 79 5" xfId="11789"/>
    <cellStyle name="Normal 79 5 2" xfId="15291"/>
    <cellStyle name="Normal 79 5 2 2" xfId="23014"/>
    <cellStyle name="Normal 79 6" xfId="6511"/>
    <cellStyle name="Normal 8" xfId="613"/>
    <cellStyle name="Normal 8 10" xfId="8325"/>
    <cellStyle name="Normal 8 10 2" xfId="11793"/>
    <cellStyle name="Normal 8 10 2 2" xfId="15292"/>
    <cellStyle name="Normal 8 10 2 2 2" xfId="23015"/>
    <cellStyle name="Normal 8 11" xfId="8326"/>
    <cellStyle name="Normal 8 11 2" xfId="11794"/>
    <cellStyle name="Normal 8 11 2 2" xfId="15293"/>
    <cellStyle name="Normal 8 11 2 2 2" xfId="23016"/>
    <cellStyle name="Normal 8 12" xfId="8327"/>
    <cellStyle name="Normal 8 12 2" xfId="11795"/>
    <cellStyle name="Normal 8 12 2 2" xfId="15294"/>
    <cellStyle name="Normal 8 12 2 2 2" xfId="23017"/>
    <cellStyle name="Normal 8 13" xfId="8328"/>
    <cellStyle name="Normal 8 13 2" xfId="11796"/>
    <cellStyle name="Normal 8 13 2 2" xfId="15295"/>
    <cellStyle name="Normal 8 13 2 2 2" xfId="23018"/>
    <cellStyle name="Normal 8 14" xfId="8329"/>
    <cellStyle name="Normal 8 14 2" xfId="11797"/>
    <cellStyle name="Normal 8 14 2 2" xfId="15296"/>
    <cellStyle name="Normal 8 14 2 2 2" xfId="23019"/>
    <cellStyle name="Normal 8 15" xfId="8330"/>
    <cellStyle name="Normal 8 15 2" xfId="11798"/>
    <cellStyle name="Normal 8 15 2 2" xfId="15297"/>
    <cellStyle name="Normal 8 15 2 2 2" xfId="23020"/>
    <cellStyle name="Normal 8 16" xfId="8331"/>
    <cellStyle name="Normal 8 16 2" xfId="11799"/>
    <cellStyle name="Normal 8 16 2 2" xfId="15298"/>
    <cellStyle name="Normal 8 16 2 2 2" xfId="23021"/>
    <cellStyle name="Normal 8 17" xfId="8332"/>
    <cellStyle name="Normal 8 17 2" xfId="11800"/>
    <cellStyle name="Normal 8 17 2 2" xfId="15299"/>
    <cellStyle name="Normal 8 17 2 2 2" xfId="23022"/>
    <cellStyle name="Normal 8 18" xfId="11792"/>
    <cellStyle name="Normal 8 18 2" xfId="15300"/>
    <cellStyle name="Normal 8 18 2 2" xfId="23023"/>
    <cellStyle name="Normal 8 2" xfId="614"/>
    <cellStyle name="Normal 8 2 10" xfId="6512"/>
    <cellStyle name="Normal 8 2 2" xfId="6513"/>
    <cellStyle name="Normal 8 2 2 2" xfId="8539"/>
    <cellStyle name="Normal 8 2 2 2 10" xfId="19320"/>
    <cellStyle name="Normal 8 2 2 2 2" xfId="9417"/>
    <cellStyle name="Normal 8 2 2 2 2 2" xfId="11804"/>
    <cellStyle name="Normal 8 2 2 2 2 2 2" xfId="15305"/>
    <cellStyle name="Normal 8 2 2 2 2 2 2 2" xfId="23028"/>
    <cellStyle name="Normal 8 2 2 2 2 3" xfId="10602"/>
    <cellStyle name="Normal 8 2 2 2 2 3 2" xfId="15306"/>
    <cellStyle name="Normal 8 2 2 2 2 3 2 2" xfId="23029"/>
    <cellStyle name="Normal 8 2 2 2 2 3 3" xfId="20584"/>
    <cellStyle name="Normal 8 2 2 2 2 4" xfId="15304"/>
    <cellStyle name="Normal 8 2 2 2 2 4 2" xfId="23027"/>
    <cellStyle name="Normal 8 2 2 2 2 5" xfId="18409"/>
    <cellStyle name="Normal 8 2 2 2 2 5 2" xfId="25111"/>
    <cellStyle name="Normal 8 2 2 2 2 6" xfId="19789"/>
    <cellStyle name="Normal 8 2 2 2 3" xfId="11803"/>
    <cellStyle name="Normal 8 2 2 2 3 2" xfId="15307"/>
    <cellStyle name="Normal 8 2 2 2 3 2 2" xfId="23030"/>
    <cellStyle name="Normal 8 2 2 2 4" xfId="10259"/>
    <cellStyle name="Normal 8 2 2 2 4 2" xfId="15308"/>
    <cellStyle name="Normal 8 2 2 2 4 2 2" xfId="23031"/>
    <cellStyle name="Normal 8 2 2 2 4 3" xfId="20238"/>
    <cellStyle name="Normal 8 2 2 2 5" xfId="15303"/>
    <cellStyle name="Normal 8 2 2 2 5 2" xfId="23026"/>
    <cellStyle name="Normal 8 2 2 2 6" xfId="17960"/>
    <cellStyle name="Normal 8 2 2 2 6 2" xfId="24765"/>
    <cellStyle name="Normal 8 2 2 2 7" xfId="18671"/>
    <cellStyle name="Normal 8 2 2 2 7 2" xfId="25339"/>
    <cellStyle name="Normal 8 2 2 2 8" xfId="18871"/>
    <cellStyle name="Normal 8 2 2 2 8 2" xfId="25530"/>
    <cellStyle name="Normal 8 2 2 2 9" xfId="19102"/>
    <cellStyle name="Normal 8 2 2 2 9 2" xfId="25743"/>
    <cellStyle name="Normal 8 2 2 3" xfId="8929"/>
    <cellStyle name="Normal 8 2 2 3 2" xfId="11805"/>
    <cellStyle name="Normal 8 2 2 3 2 2" xfId="15309"/>
    <cellStyle name="Normal 8 2 2 3 2 2 2" xfId="23032"/>
    <cellStyle name="Normal 8 2 2 4" xfId="9666"/>
    <cellStyle name="Normal 8 2 2 4 2" xfId="15310"/>
    <cellStyle name="Normal 8 2 2 4 2 2" xfId="23033"/>
    <cellStyle name="Normal 8 2 2 4 3" xfId="17659"/>
    <cellStyle name="Normal 8 2 2 4 3 2" xfId="24561"/>
    <cellStyle name="Normal 8 2 2 4 4" xfId="19948"/>
    <cellStyle name="Normal 8 2 2 5" xfId="11802"/>
    <cellStyle name="Normal 8 2 2 5 2" xfId="15311"/>
    <cellStyle name="Normal 8 2 2 5 2 2" xfId="23034"/>
    <cellStyle name="Normal 8 2 2 6" xfId="15302"/>
    <cellStyle name="Normal 8 2 2 6 2" xfId="23025"/>
    <cellStyle name="Normal 8 2 2 7" xfId="16848"/>
    <cellStyle name="Normal 8 2 2 7 2" xfId="24384"/>
    <cellStyle name="Normal 8 2 3" xfId="8538"/>
    <cellStyle name="Normal 8 2 3 10" xfId="19319"/>
    <cellStyle name="Normal 8 2 3 2" xfId="9416"/>
    <cellStyle name="Normal 8 2 3 2 2" xfId="11807"/>
    <cellStyle name="Normal 8 2 3 2 2 2" xfId="15314"/>
    <cellStyle name="Normal 8 2 3 2 2 2 2" xfId="23037"/>
    <cellStyle name="Normal 8 2 3 2 3" xfId="10601"/>
    <cellStyle name="Normal 8 2 3 2 3 2" xfId="15315"/>
    <cellStyle name="Normal 8 2 3 2 3 2 2" xfId="23038"/>
    <cellStyle name="Normal 8 2 3 2 3 3" xfId="20583"/>
    <cellStyle name="Normal 8 2 3 2 4" xfId="15313"/>
    <cellStyle name="Normal 8 2 3 2 4 2" xfId="23036"/>
    <cellStyle name="Normal 8 2 3 2 5" xfId="18408"/>
    <cellStyle name="Normal 8 2 3 2 5 2" xfId="25110"/>
    <cellStyle name="Normal 8 2 3 2 6" xfId="19788"/>
    <cellStyle name="Normal 8 2 3 3" xfId="11806"/>
    <cellStyle name="Normal 8 2 3 3 2" xfId="15316"/>
    <cellStyle name="Normal 8 2 3 3 2 2" xfId="23039"/>
    <cellStyle name="Normal 8 2 3 4" xfId="10258"/>
    <cellStyle name="Normal 8 2 3 4 2" xfId="15317"/>
    <cellStyle name="Normal 8 2 3 4 2 2" xfId="23040"/>
    <cellStyle name="Normal 8 2 3 4 3" xfId="20237"/>
    <cellStyle name="Normal 8 2 3 5" xfId="15312"/>
    <cellStyle name="Normal 8 2 3 5 2" xfId="23035"/>
    <cellStyle name="Normal 8 2 3 6" xfId="17959"/>
    <cellStyle name="Normal 8 2 3 6 2" xfId="24764"/>
    <cellStyle name="Normal 8 2 3 7" xfId="18670"/>
    <cellStyle name="Normal 8 2 3 7 2" xfId="25338"/>
    <cellStyle name="Normal 8 2 3 8" xfId="18870"/>
    <cellStyle name="Normal 8 2 3 8 2" xfId="25529"/>
    <cellStyle name="Normal 8 2 3 9" xfId="19101"/>
    <cellStyle name="Normal 8 2 3 9 2" xfId="25742"/>
    <cellStyle name="Normal 8 2 4" xfId="8587"/>
    <cellStyle name="Normal 8 2 4 2" xfId="11808"/>
    <cellStyle name="Normal 8 2 4 2 2" xfId="15318"/>
    <cellStyle name="Normal 8 2 4 2 2 2" xfId="23041"/>
    <cellStyle name="Normal 8 2 5" xfId="9665"/>
    <cellStyle name="Normal 8 2 5 2" xfId="15319"/>
    <cellStyle name="Normal 8 2 5 2 2" xfId="23042"/>
    <cellStyle name="Normal 8 2 5 3" xfId="17658"/>
    <cellStyle name="Normal 8 2 5 3 2" xfId="24560"/>
    <cellStyle name="Normal 8 2 5 4" xfId="19947"/>
    <cellStyle name="Normal 8 2 6" xfId="11801"/>
    <cellStyle name="Normal 8 2 6 2" xfId="15320"/>
    <cellStyle name="Normal 8 2 6 2 2" xfId="23043"/>
    <cellStyle name="Normal 8 2 7" xfId="12857"/>
    <cellStyle name="Normal 8 2 8" xfId="15301"/>
    <cellStyle name="Normal 8 2 8 2" xfId="23024"/>
    <cellStyle name="Normal 8 2 9" xfId="16847"/>
    <cellStyle name="Normal 8 2 9 2" xfId="24383"/>
    <cellStyle name="Normal 8 3" xfId="615"/>
    <cellStyle name="Normal 8 3 10" xfId="6514"/>
    <cellStyle name="Normal 8 3 2" xfId="1339"/>
    <cellStyle name="Normal 8 3 2 10" xfId="19104"/>
    <cellStyle name="Normal 8 3 2 10 2" xfId="25745"/>
    <cellStyle name="Normal 8 3 2 11" xfId="19322"/>
    <cellStyle name="Normal 8 3 2 12" xfId="6515"/>
    <cellStyle name="Normal 8 3 2 2" xfId="8541"/>
    <cellStyle name="Normal 8 3 2 2 2" xfId="11811"/>
    <cellStyle name="Normal 8 3 2 2 2 2" xfId="15324"/>
    <cellStyle name="Normal 8 3 2 2 2 2 2" xfId="23047"/>
    <cellStyle name="Normal 8 3 2 2 3" xfId="10261"/>
    <cellStyle name="Normal 8 3 2 2 3 2" xfId="15325"/>
    <cellStyle name="Normal 8 3 2 2 3 2 2" xfId="23048"/>
    <cellStyle name="Normal 8 3 2 2 3 3" xfId="20240"/>
    <cellStyle name="Normal 8 3 2 2 4" xfId="15323"/>
    <cellStyle name="Normal 8 3 2 2 4 2" xfId="23046"/>
    <cellStyle name="Normal 8 3 2 2 5" xfId="17962"/>
    <cellStyle name="Normal 8 3 2 2 5 2" xfId="24767"/>
    <cellStyle name="Normal 8 3 2 2 6" xfId="19452"/>
    <cellStyle name="Normal 8 3 2 3" xfId="9419"/>
    <cellStyle name="Normal 8 3 2 3 2" xfId="11812"/>
    <cellStyle name="Normal 8 3 2 3 2 2" xfId="15327"/>
    <cellStyle name="Normal 8 3 2 3 2 2 2" xfId="23050"/>
    <cellStyle name="Normal 8 3 2 3 3" xfId="10604"/>
    <cellStyle name="Normal 8 3 2 3 3 2" xfId="15328"/>
    <cellStyle name="Normal 8 3 2 3 3 2 2" xfId="23051"/>
    <cellStyle name="Normal 8 3 2 3 3 3" xfId="20586"/>
    <cellStyle name="Normal 8 3 2 3 4" xfId="15326"/>
    <cellStyle name="Normal 8 3 2 3 4 2" xfId="23049"/>
    <cellStyle name="Normal 8 3 2 3 5" xfId="18411"/>
    <cellStyle name="Normal 8 3 2 3 5 2" xfId="25113"/>
    <cellStyle name="Normal 8 3 2 3 6" xfId="19791"/>
    <cellStyle name="Normal 8 3 2 4" xfId="9668"/>
    <cellStyle name="Normal 8 3 2 4 2" xfId="11810"/>
    <cellStyle name="Normal 8 3 2 4 2 2" xfId="15330"/>
    <cellStyle name="Normal 8 3 2 4 2 2 2" xfId="23053"/>
    <cellStyle name="Normal 8 3 2 4 3" xfId="15329"/>
    <cellStyle name="Normal 8 3 2 4 3 2" xfId="23052"/>
    <cellStyle name="Normal 8 3 2 4 4" xfId="19950"/>
    <cellStyle name="Normal 8 3 2 5" xfId="15322"/>
    <cellStyle name="Normal 8 3 2 5 2" xfId="23045"/>
    <cellStyle name="Normal 8 3 2 6" xfId="16850"/>
    <cellStyle name="Normal 8 3 2 6 2" xfId="24386"/>
    <cellStyle name="Normal 8 3 2 7" xfId="17661"/>
    <cellStyle name="Normal 8 3 2 7 2" xfId="24563"/>
    <cellStyle name="Normal 8 3 2 8" xfId="18673"/>
    <cellStyle name="Normal 8 3 2 8 2" xfId="25341"/>
    <cellStyle name="Normal 8 3 2 9" xfId="18873"/>
    <cellStyle name="Normal 8 3 2 9 2" xfId="25532"/>
    <cellStyle name="Normal 8 3 3" xfId="8540"/>
    <cellStyle name="Normal 8 3 3 10" xfId="19321"/>
    <cellStyle name="Normal 8 3 3 2" xfId="9418"/>
    <cellStyle name="Normal 8 3 3 2 2" xfId="11814"/>
    <cellStyle name="Normal 8 3 3 2 2 2" xfId="15333"/>
    <cellStyle name="Normal 8 3 3 2 2 2 2" xfId="23056"/>
    <cellStyle name="Normal 8 3 3 2 3" xfId="10603"/>
    <cellStyle name="Normal 8 3 3 2 3 2" xfId="15334"/>
    <cellStyle name="Normal 8 3 3 2 3 2 2" xfId="23057"/>
    <cellStyle name="Normal 8 3 3 2 3 3" xfId="20585"/>
    <cellStyle name="Normal 8 3 3 2 4" xfId="15332"/>
    <cellStyle name="Normal 8 3 3 2 4 2" xfId="23055"/>
    <cellStyle name="Normal 8 3 3 2 5" xfId="18410"/>
    <cellStyle name="Normal 8 3 3 2 5 2" xfId="25112"/>
    <cellStyle name="Normal 8 3 3 2 6" xfId="19790"/>
    <cellStyle name="Normal 8 3 3 3" xfId="11813"/>
    <cellStyle name="Normal 8 3 3 3 2" xfId="15335"/>
    <cellStyle name="Normal 8 3 3 3 2 2" xfId="23058"/>
    <cellStyle name="Normal 8 3 3 4" xfId="10260"/>
    <cellStyle name="Normal 8 3 3 4 2" xfId="15336"/>
    <cellStyle name="Normal 8 3 3 4 2 2" xfId="23059"/>
    <cellStyle name="Normal 8 3 3 4 3" xfId="20239"/>
    <cellStyle name="Normal 8 3 3 5" xfId="15331"/>
    <cellStyle name="Normal 8 3 3 5 2" xfId="23054"/>
    <cellStyle name="Normal 8 3 3 6" xfId="17961"/>
    <cellStyle name="Normal 8 3 3 6 2" xfId="24766"/>
    <cellStyle name="Normal 8 3 3 7" xfId="18672"/>
    <cellStyle name="Normal 8 3 3 7 2" xfId="25340"/>
    <cellStyle name="Normal 8 3 3 8" xfId="18872"/>
    <cellStyle name="Normal 8 3 3 8 2" xfId="25531"/>
    <cellStyle name="Normal 8 3 3 9" xfId="19103"/>
    <cellStyle name="Normal 8 3 3 9 2" xfId="25744"/>
    <cellStyle name="Normal 8 3 4" xfId="8930"/>
    <cellStyle name="Normal 8 3 4 2" xfId="11815"/>
    <cellStyle name="Normal 8 3 4 2 2" xfId="15337"/>
    <cellStyle name="Normal 8 3 4 2 2 2" xfId="23060"/>
    <cellStyle name="Normal 8 3 5" xfId="9667"/>
    <cellStyle name="Normal 8 3 5 2" xfId="15338"/>
    <cellStyle name="Normal 8 3 5 2 2" xfId="23061"/>
    <cellStyle name="Normal 8 3 5 3" xfId="17660"/>
    <cellStyle name="Normal 8 3 5 3 2" xfId="24562"/>
    <cellStyle name="Normal 8 3 5 4" xfId="19949"/>
    <cellStyle name="Normal 8 3 6" xfId="11809"/>
    <cellStyle name="Normal 8 3 6 2" xfId="15339"/>
    <cellStyle name="Normal 8 3 6 2 2" xfId="23062"/>
    <cellStyle name="Normal 8 3 7" xfId="12930"/>
    <cellStyle name="Normal 8 3 8" xfId="15321"/>
    <cellStyle name="Normal 8 3 8 2" xfId="23044"/>
    <cellStyle name="Normal 8 3 9" xfId="16849"/>
    <cellStyle name="Normal 8 3 9 2" xfId="24385"/>
    <cellStyle name="Normal 8 4" xfId="2145"/>
    <cellStyle name="Normal 8 4 2" xfId="8333"/>
    <cellStyle name="Normal 8 4 2 2" xfId="11817"/>
    <cellStyle name="Normal 8 4 2 2 2" xfId="15340"/>
    <cellStyle name="Normal 8 4 2 2 2 2" xfId="23063"/>
    <cellStyle name="Normal 8 4 3" xfId="8931"/>
    <cellStyle name="Normal 8 4 3 2" xfId="11818"/>
    <cellStyle name="Normal 8 4 3 2 2" xfId="15341"/>
    <cellStyle name="Normal 8 4 3 2 2 2" xfId="23064"/>
    <cellStyle name="Normal 8 4 4" xfId="9997"/>
    <cellStyle name="Normal 8 4 5" xfId="11816"/>
    <cellStyle name="Normal 8 4 5 2" xfId="15342"/>
    <cellStyle name="Normal 8 4 5 2 2" xfId="23065"/>
    <cellStyle name="Normal 8 4 6" xfId="6516"/>
    <cellStyle name="Normal 8 5" xfId="8334"/>
    <cellStyle name="Normal 8 5 2" xfId="11819"/>
    <cellStyle name="Normal 8 5 2 2" xfId="15343"/>
    <cellStyle name="Normal 8 5 2 2 2" xfId="23066"/>
    <cellStyle name="Normal 8 6" xfId="8335"/>
    <cellStyle name="Normal 8 6 2" xfId="11820"/>
    <cellStyle name="Normal 8 6 2 2" xfId="15344"/>
    <cellStyle name="Normal 8 6 2 2 2" xfId="23067"/>
    <cellStyle name="Normal 8 7" xfId="8336"/>
    <cellStyle name="Normal 8 7 2" xfId="11821"/>
    <cellStyle name="Normal 8 7 2 2" xfId="15345"/>
    <cellStyle name="Normal 8 7 2 2 2" xfId="23068"/>
    <cellStyle name="Normal 8 8" xfId="8337"/>
    <cellStyle name="Normal 8 8 2" xfId="11822"/>
    <cellStyle name="Normal 8 8 2 2" xfId="15346"/>
    <cellStyle name="Normal 8 8 2 2 2" xfId="23069"/>
    <cellStyle name="Normal 8 9" xfId="8338"/>
    <cellStyle name="Normal 8 9 2" xfId="11823"/>
    <cellStyle name="Normal 8 9 2 2" xfId="15347"/>
    <cellStyle name="Normal 8 9 2 2 2" xfId="23070"/>
    <cellStyle name="Normal 80" xfId="1038"/>
    <cellStyle name="Normal 80 2" xfId="8339"/>
    <cellStyle name="Normal 80 2 2" xfId="11825"/>
    <cellStyle name="Normal 80 2 2 2" xfId="15348"/>
    <cellStyle name="Normal 80 2 2 2 2" xfId="23071"/>
    <cellStyle name="Normal 80 3" xfId="8932"/>
    <cellStyle name="Normal 80 3 2" xfId="11826"/>
    <cellStyle name="Normal 80 3 2 2" xfId="15349"/>
    <cellStyle name="Normal 80 3 2 2 2" xfId="23072"/>
    <cellStyle name="Normal 80 4" xfId="9998"/>
    <cellStyle name="Normal 80 5" xfId="11824"/>
    <cellStyle name="Normal 80 5 2" xfId="15350"/>
    <cellStyle name="Normal 80 5 2 2" xfId="23073"/>
    <cellStyle name="Normal 80 6" xfId="6517"/>
    <cellStyle name="Normal 81" xfId="972"/>
    <cellStyle name="Normal 81 2" xfId="8340"/>
    <cellStyle name="Normal 81 2 2" xfId="11828"/>
    <cellStyle name="Normal 81 2 2 2" xfId="15351"/>
    <cellStyle name="Normal 81 2 2 2 2" xfId="23074"/>
    <cellStyle name="Normal 81 3" xfId="8933"/>
    <cellStyle name="Normal 81 3 2" xfId="11829"/>
    <cellStyle name="Normal 81 3 2 2" xfId="15352"/>
    <cellStyle name="Normal 81 3 2 2 2" xfId="23075"/>
    <cellStyle name="Normal 81 4" xfId="9999"/>
    <cellStyle name="Normal 81 5" xfId="11827"/>
    <cellStyle name="Normal 81 5 2" xfId="15353"/>
    <cellStyle name="Normal 81 5 2 2" xfId="23076"/>
    <cellStyle name="Normal 81 6" xfId="6518"/>
    <cellStyle name="Normal 82" xfId="1060"/>
    <cellStyle name="Normal 82 2" xfId="8341"/>
    <cellStyle name="Normal 82 2 2" xfId="11831"/>
    <cellStyle name="Normal 82 2 2 2" xfId="15354"/>
    <cellStyle name="Normal 82 2 2 2 2" xfId="23077"/>
    <cellStyle name="Normal 82 3" xfId="8934"/>
    <cellStyle name="Normal 82 3 2" xfId="11832"/>
    <cellStyle name="Normal 82 3 2 2" xfId="15355"/>
    <cellStyle name="Normal 82 3 2 2 2" xfId="23078"/>
    <cellStyle name="Normal 82 4" xfId="10000"/>
    <cellStyle name="Normal 82 5" xfId="11830"/>
    <cellStyle name="Normal 82 5 2" xfId="15356"/>
    <cellStyle name="Normal 82 5 2 2" xfId="23079"/>
    <cellStyle name="Normal 82 6" xfId="6519"/>
    <cellStyle name="Normal 83" xfId="1035"/>
    <cellStyle name="Normal 83 2" xfId="8342"/>
    <cellStyle name="Normal 83 2 2" xfId="11834"/>
    <cellStyle name="Normal 83 2 2 2" xfId="15357"/>
    <cellStyle name="Normal 83 2 2 2 2" xfId="23080"/>
    <cellStyle name="Normal 83 3" xfId="8935"/>
    <cellStyle name="Normal 83 3 2" xfId="11835"/>
    <cellStyle name="Normal 83 3 2 2" xfId="15358"/>
    <cellStyle name="Normal 83 3 2 2 2" xfId="23081"/>
    <cellStyle name="Normal 83 4" xfId="10001"/>
    <cellStyle name="Normal 83 5" xfId="11833"/>
    <cellStyle name="Normal 83 5 2" xfId="15359"/>
    <cellStyle name="Normal 83 5 2 2" xfId="23082"/>
    <cellStyle name="Normal 83 6" xfId="6520"/>
    <cellStyle name="Normal 84" xfId="1190"/>
    <cellStyle name="Normal 84 2" xfId="8343"/>
    <cellStyle name="Normal 84 2 2" xfId="11837"/>
    <cellStyle name="Normal 84 2 2 2" xfId="15360"/>
    <cellStyle name="Normal 84 2 2 2 2" xfId="23083"/>
    <cellStyle name="Normal 84 3" xfId="8936"/>
    <cellStyle name="Normal 84 3 2" xfId="11838"/>
    <cellStyle name="Normal 84 3 2 2" xfId="15361"/>
    <cellStyle name="Normal 84 3 2 2 2" xfId="23084"/>
    <cellStyle name="Normal 84 4" xfId="10002"/>
    <cellStyle name="Normal 84 5" xfId="11836"/>
    <cellStyle name="Normal 84 5 2" xfId="15362"/>
    <cellStyle name="Normal 84 5 2 2" xfId="23085"/>
    <cellStyle name="Normal 84 6" xfId="6521"/>
    <cellStyle name="Normal 85" xfId="1059"/>
    <cellStyle name="Normal 85 2" xfId="8344"/>
    <cellStyle name="Normal 85 2 2" xfId="11840"/>
    <cellStyle name="Normal 85 2 2 2" xfId="15363"/>
    <cellStyle name="Normal 85 2 2 2 2" xfId="23086"/>
    <cellStyle name="Normal 85 3" xfId="8937"/>
    <cellStyle name="Normal 85 3 2" xfId="11841"/>
    <cellStyle name="Normal 85 3 2 2" xfId="15364"/>
    <cellStyle name="Normal 85 3 2 2 2" xfId="23087"/>
    <cellStyle name="Normal 85 4" xfId="10003"/>
    <cellStyle name="Normal 85 5" xfId="11839"/>
    <cellStyle name="Normal 85 5 2" xfId="15365"/>
    <cellStyle name="Normal 85 5 2 2" xfId="23088"/>
    <cellStyle name="Normal 85 6" xfId="6522"/>
    <cellStyle name="Normal 86" xfId="1535"/>
    <cellStyle name="Normal 86 2" xfId="8345"/>
    <cellStyle name="Normal 86 2 2" xfId="11843"/>
    <cellStyle name="Normal 86 2 2 2" xfId="15366"/>
    <cellStyle name="Normal 86 2 2 2 2" xfId="23089"/>
    <cellStyle name="Normal 86 3" xfId="8938"/>
    <cellStyle name="Normal 86 3 2" xfId="11844"/>
    <cellStyle name="Normal 86 3 2 2" xfId="15367"/>
    <cellStyle name="Normal 86 3 2 2 2" xfId="23090"/>
    <cellStyle name="Normal 86 4" xfId="10004"/>
    <cellStyle name="Normal 86 5" xfId="11842"/>
    <cellStyle name="Normal 86 5 2" xfId="15368"/>
    <cellStyle name="Normal 86 5 2 2" xfId="23091"/>
    <cellStyle name="Normal 86 6" xfId="6523"/>
    <cellStyle name="Normal 87" xfId="971"/>
    <cellStyle name="Normal 87 2" xfId="8346"/>
    <cellStyle name="Normal 87 2 2" xfId="11846"/>
    <cellStyle name="Normal 87 2 2 2" xfId="15369"/>
    <cellStyle name="Normal 87 2 2 2 2" xfId="23092"/>
    <cellStyle name="Normal 87 3" xfId="8939"/>
    <cellStyle name="Normal 87 3 2" xfId="11847"/>
    <cellStyle name="Normal 87 3 2 2" xfId="15370"/>
    <cellStyle name="Normal 87 3 2 2 2" xfId="23093"/>
    <cellStyle name="Normal 87 4" xfId="10005"/>
    <cellStyle name="Normal 87 5" xfId="11845"/>
    <cellStyle name="Normal 87 5 2" xfId="15371"/>
    <cellStyle name="Normal 87 5 2 2" xfId="23094"/>
    <cellStyle name="Normal 87 6" xfId="6524"/>
    <cellStyle name="Normal 88" xfId="1466"/>
    <cellStyle name="Normal 88 2" xfId="8347"/>
    <cellStyle name="Normal 88 2 2" xfId="11849"/>
    <cellStyle name="Normal 88 2 2 2" xfId="15372"/>
    <cellStyle name="Normal 88 2 2 2 2" xfId="23095"/>
    <cellStyle name="Normal 88 3" xfId="8940"/>
    <cellStyle name="Normal 88 3 2" xfId="11850"/>
    <cellStyle name="Normal 88 3 2 2" xfId="15373"/>
    <cellStyle name="Normal 88 3 2 2 2" xfId="23096"/>
    <cellStyle name="Normal 88 4" xfId="10006"/>
    <cellStyle name="Normal 88 5" xfId="11848"/>
    <cellStyle name="Normal 88 5 2" xfId="15374"/>
    <cellStyle name="Normal 88 5 2 2" xfId="23097"/>
    <cellStyle name="Normal 88 6" xfId="6525"/>
    <cellStyle name="Normal 89" xfId="963"/>
    <cellStyle name="Normal 89 2" xfId="8348"/>
    <cellStyle name="Normal 89 2 2" xfId="11852"/>
    <cellStyle name="Normal 89 2 2 2" xfId="15375"/>
    <cellStyle name="Normal 89 2 2 2 2" xfId="23098"/>
    <cellStyle name="Normal 89 3" xfId="8941"/>
    <cellStyle name="Normal 89 3 2" xfId="11853"/>
    <cellStyle name="Normal 89 3 2 2" xfId="15376"/>
    <cellStyle name="Normal 89 3 2 2 2" xfId="23099"/>
    <cellStyle name="Normal 89 4" xfId="10007"/>
    <cellStyle name="Normal 89 5" xfId="11851"/>
    <cellStyle name="Normal 89 5 2" xfId="15377"/>
    <cellStyle name="Normal 89 5 2 2" xfId="23100"/>
    <cellStyle name="Normal 89 6" xfId="6526"/>
    <cellStyle name="Normal 9" xfId="616"/>
    <cellStyle name="Normal 9 10" xfId="8349"/>
    <cellStyle name="Normal 9 10 2" xfId="11855"/>
    <cellStyle name="Normal 9 10 2 2" xfId="15379"/>
    <cellStyle name="Normal 9 10 2 2 2" xfId="23102"/>
    <cellStyle name="Normal 9 11" xfId="8350"/>
    <cellStyle name="Normal 9 11 2" xfId="11856"/>
    <cellStyle name="Normal 9 11 2 2" xfId="15380"/>
    <cellStyle name="Normal 9 11 2 2 2" xfId="23103"/>
    <cellStyle name="Normal 9 12" xfId="8351"/>
    <cellStyle name="Normal 9 12 2" xfId="11857"/>
    <cellStyle name="Normal 9 12 2 2" xfId="15381"/>
    <cellStyle name="Normal 9 12 2 2 2" xfId="23104"/>
    <cellStyle name="Normal 9 13" xfId="8352"/>
    <cellStyle name="Normal 9 13 2" xfId="11858"/>
    <cellStyle name="Normal 9 13 2 2" xfId="15382"/>
    <cellStyle name="Normal 9 13 2 2 2" xfId="23105"/>
    <cellStyle name="Normal 9 14" xfId="8353"/>
    <cellStyle name="Normal 9 14 2" xfId="11859"/>
    <cellStyle name="Normal 9 14 2 2" xfId="15383"/>
    <cellStyle name="Normal 9 14 2 2 2" xfId="23106"/>
    <cellStyle name="Normal 9 15" xfId="8354"/>
    <cellStyle name="Normal 9 15 2" xfId="11860"/>
    <cellStyle name="Normal 9 15 2 2" xfId="15384"/>
    <cellStyle name="Normal 9 15 2 2 2" xfId="23107"/>
    <cellStyle name="Normal 9 16" xfId="8355"/>
    <cellStyle name="Normal 9 16 2" xfId="8988"/>
    <cellStyle name="Normal 9 16 2 2" xfId="11862"/>
    <cellStyle name="Normal 9 16 2 2 2" xfId="15385"/>
    <cellStyle name="Normal 9 16 2 2 2 2" xfId="23108"/>
    <cellStyle name="Normal 9 16 3" xfId="11861"/>
    <cellStyle name="Normal 9 16 3 2" xfId="15386"/>
    <cellStyle name="Normal 9 16 3 2 2" xfId="23109"/>
    <cellStyle name="Normal 9 17" xfId="8356"/>
    <cellStyle name="Normal 9 17 2" xfId="11863"/>
    <cellStyle name="Normal 9 17 2 2" xfId="15387"/>
    <cellStyle name="Normal 9 17 2 2 2" xfId="23110"/>
    <cellStyle name="Normal 9 18" xfId="8357"/>
    <cellStyle name="Normal 9 18 10" xfId="19323"/>
    <cellStyle name="Normal 9 18 2" xfId="9420"/>
    <cellStyle name="Normal 9 18 2 2" xfId="11865"/>
    <cellStyle name="Normal 9 18 2 2 2" xfId="15390"/>
    <cellStyle name="Normal 9 18 2 2 2 2" xfId="23113"/>
    <cellStyle name="Normal 9 18 2 3" xfId="10605"/>
    <cellStyle name="Normal 9 18 2 3 2" xfId="15391"/>
    <cellStyle name="Normal 9 18 2 3 2 2" xfId="23114"/>
    <cellStyle name="Normal 9 18 2 3 3" xfId="20587"/>
    <cellStyle name="Normal 9 18 2 4" xfId="15389"/>
    <cellStyle name="Normal 9 18 2 4 2" xfId="23112"/>
    <cellStyle name="Normal 9 18 2 5" xfId="18412"/>
    <cellStyle name="Normal 9 18 2 5 2" xfId="25114"/>
    <cellStyle name="Normal 9 18 2 6" xfId="19792"/>
    <cellStyle name="Normal 9 18 3" xfId="11864"/>
    <cellStyle name="Normal 9 18 3 2" xfId="15392"/>
    <cellStyle name="Normal 9 18 3 2 2" xfId="23115"/>
    <cellStyle name="Normal 9 18 4" xfId="10147"/>
    <cellStyle name="Normal 9 18 4 2" xfId="15393"/>
    <cellStyle name="Normal 9 18 4 2 2" xfId="23116"/>
    <cellStyle name="Normal 9 18 4 3" xfId="20121"/>
    <cellStyle name="Normal 9 18 5" xfId="15388"/>
    <cellStyle name="Normal 9 18 5 2" xfId="23111"/>
    <cellStyle name="Normal 9 18 6" xfId="17831"/>
    <cellStyle name="Normal 9 18 6 2" xfId="24647"/>
    <cellStyle name="Normal 9 18 7" xfId="18674"/>
    <cellStyle name="Normal 9 18 7 2" xfId="25342"/>
    <cellStyle name="Normal 9 18 8" xfId="18874"/>
    <cellStyle name="Normal 9 18 8 2" xfId="25533"/>
    <cellStyle name="Normal 9 18 9" xfId="19105"/>
    <cellStyle name="Normal 9 18 9 2" xfId="25746"/>
    <cellStyle name="Normal 9 19" xfId="9669"/>
    <cellStyle name="Normal 9 19 2" xfId="15394"/>
    <cellStyle name="Normal 9 19 2 2" xfId="23117"/>
    <cellStyle name="Normal 9 19 3" xfId="17663"/>
    <cellStyle name="Normal 9 19 3 2" xfId="24565"/>
    <cellStyle name="Normal 9 19 4" xfId="19951"/>
    <cellStyle name="Normal 9 2" xfId="617"/>
    <cellStyle name="Normal 9 2 2" xfId="11866"/>
    <cellStyle name="Normal 9 2 2 2" xfId="15395"/>
    <cellStyle name="Normal 9 2 2 2 2" xfId="23118"/>
    <cellStyle name="Normal 9 2 3" xfId="12858"/>
    <cellStyle name="Normal 9 2 4" xfId="6528"/>
    <cellStyle name="Normal 9 20" xfId="11854"/>
    <cellStyle name="Normal 9 20 2" xfId="15396"/>
    <cellStyle name="Normal 9 20 2 2" xfId="23119"/>
    <cellStyle name="Normal 9 21" xfId="15378"/>
    <cellStyle name="Normal 9 21 2" xfId="23101"/>
    <cellStyle name="Normal 9 22" xfId="16851"/>
    <cellStyle name="Normal 9 22 2" xfId="24387"/>
    <cellStyle name="Normal 9 23" xfId="6527"/>
    <cellStyle name="Normal 9 3" xfId="618"/>
    <cellStyle name="Normal 9 3 2" xfId="1340"/>
    <cellStyle name="Normal 9 3 2 10" xfId="19324"/>
    <cellStyle name="Normal 9 3 2 11" xfId="8544"/>
    <cellStyle name="Normal 9 3 2 2" xfId="9421"/>
    <cellStyle name="Normal 9 3 2 2 2" xfId="11869"/>
    <cellStyle name="Normal 9 3 2 2 2 2" xfId="15400"/>
    <cellStyle name="Normal 9 3 2 2 2 2 2" xfId="23123"/>
    <cellStyle name="Normal 9 3 2 2 3" xfId="10606"/>
    <cellStyle name="Normal 9 3 2 2 3 2" xfId="15401"/>
    <cellStyle name="Normal 9 3 2 2 3 2 2" xfId="23124"/>
    <cellStyle name="Normal 9 3 2 2 3 3" xfId="20588"/>
    <cellStyle name="Normal 9 3 2 2 4" xfId="15399"/>
    <cellStyle name="Normal 9 3 2 2 4 2" xfId="23122"/>
    <cellStyle name="Normal 9 3 2 2 5" xfId="18413"/>
    <cellStyle name="Normal 9 3 2 2 5 2" xfId="25115"/>
    <cellStyle name="Normal 9 3 2 2 6" xfId="19793"/>
    <cellStyle name="Normal 9 3 2 3" xfId="11868"/>
    <cellStyle name="Normal 9 3 2 3 2" xfId="15402"/>
    <cellStyle name="Normal 9 3 2 3 2 2" xfId="23125"/>
    <cellStyle name="Normal 9 3 2 4" xfId="10263"/>
    <cellStyle name="Normal 9 3 2 4 2" xfId="15403"/>
    <cellStyle name="Normal 9 3 2 4 2 2" xfId="23126"/>
    <cellStyle name="Normal 9 3 2 4 3" xfId="20242"/>
    <cellStyle name="Normal 9 3 2 5" xfId="15398"/>
    <cellStyle name="Normal 9 3 2 5 2" xfId="23121"/>
    <cellStyle name="Normal 9 3 2 6" xfId="17964"/>
    <cellStyle name="Normal 9 3 2 6 2" xfId="24769"/>
    <cellStyle name="Normal 9 3 2 7" xfId="18675"/>
    <cellStyle name="Normal 9 3 2 7 2" xfId="25343"/>
    <cellStyle name="Normal 9 3 2 8" xfId="18875"/>
    <cellStyle name="Normal 9 3 2 8 2" xfId="25534"/>
    <cellStyle name="Normal 9 3 2 9" xfId="19106"/>
    <cellStyle name="Normal 9 3 2 9 2" xfId="25747"/>
    <cellStyle name="Normal 9 3 3" xfId="8942"/>
    <cellStyle name="Normal 9 3 3 2" xfId="11870"/>
    <cellStyle name="Normal 9 3 3 2 2" xfId="15404"/>
    <cellStyle name="Normal 9 3 3 2 2 2" xfId="23127"/>
    <cellStyle name="Normal 9 3 4" xfId="9670"/>
    <cellStyle name="Normal 9 3 4 2" xfId="15405"/>
    <cellStyle name="Normal 9 3 4 2 2" xfId="23128"/>
    <cellStyle name="Normal 9 3 4 3" xfId="17664"/>
    <cellStyle name="Normal 9 3 4 3 2" xfId="24566"/>
    <cellStyle name="Normal 9 3 4 4" xfId="19952"/>
    <cellStyle name="Normal 9 3 5" xfId="11867"/>
    <cellStyle name="Normal 9 3 5 2" xfId="15406"/>
    <cellStyle name="Normal 9 3 5 2 2" xfId="23129"/>
    <cellStyle name="Normal 9 3 6" xfId="12931"/>
    <cellStyle name="Normal 9 3 7" xfId="15397"/>
    <cellStyle name="Normal 9 3 7 2" xfId="23120"/>
    <cellStyle name="Normal 9 3 8" xfId="16852"/>
    <cellStyle name="Normal 9 3 8 2" xfId="24388"/>
    <cellStyle name="Normal 9 3 9" xfId="6529"/>
    <cellStyle name="Normal 9 4" xfId="2146"/>
    <cellStyle name="Normal 9 4 2" xfId="8358"/>
    <cellStyle name="Normal 9 4 2 2" xfId="11872"/>
    <cellStyle name="Normal 9 4 2 2 2" xfId="15407"/>
    <cellStyle name="Normal 9 4 2 2 2 2" xfId="23130"/>
    <cellStyle name="Normal 9 4 3" xfId="8943"/>
    <cellStyle name="Normal 9 4 3 2" xfId="11873"/>
    <cellStyle name="Normal 9 4 3 2 2" xfId="15408"/>
    <cellStyle name="Normal 9 4 3 2 2 2" xfId="23131"/>
    <cellStyle name="Normal 9 4 4" xfId="10008"/>
    <cellStyle name="Normal 9 4 5" xfId="11871"/>
    <cellStyle name="Normal 9 4 5 2" xfId="15409"/>
    <cellStyle name="Normal 9 4 5 2 2" xfId="23132"/>
    <cellStyle name="Normal 9 4 6" xfId="6530"/>
    <cellStyle name="Normal 9 5" xfId="8542"/>
    <cellStyle name="Normal 9 5 2" xfId="8944"/>
    <cellStyle name="Normal 9 5 2 2" xfId="11875"/>
    <cellStyle name="Normal 9 5 2 2 2" xfId="15411"/>
    <cellStyle name="Normal 9 5 2 2 2 2" xfId="23134"/>
    <cellStyle name="Normal 9 5 3" xfId="10262"/>
    <cellStyle name="Normal 9 5 3 2" xfId="15412"/>
    <cellStyle name="Normal 9 5 3 2 2" xfId="23135"/>
    <cellStyle name="Normal 9 5 3 3" xfId="17963"/>
    <cellStyle name="Normal 9 5 3 3 2" xfId="24768"/>
    <cellStyle name="Normal 9 5 3 4" xfId="20241"/>
    <cellStyle name="Normal 9 5 4" xfId="11874"/>
    <cellStyle name="Normal 9 5 4 2" xfId="15413"/>
    <cellStyle name="Normal 9 5 4 2 2" xfId="23136"/>
    <cellStyle name="Normal 9 5 5" xfId="15410"/>
    <cellStyle name="Normal 9 5 5 2" xfId="23133"/>
    <cellStyle name="Normal 9 5 6" xfId="19453"/>
    <cellStyle name="Normal 9 6" xfId="8359"/>
    <cellStyle name="Normal 9 6 2" xfId="11876"/>
    <cellStyle name="Normal 9 6 2 2" xfId="15414"/>
    <cellStyle name="Normal 9 6 2 2 2" xfId="23137"/>
    <cellStyle name="Normal 9 7" xfId="8360"/>
    <cellStyle name="Normal 9 7 2" xfId="11877"/>
    <cellStyle name="Normal 9 7 2 2" xfId="15415"/>
    <cellStyle name="Normal 9 7 2 2 2" xfId="23138"/>
    <cellStyle name="Normal 9 8" xfId="8361"/>
    <cellStyle name="Normal 9 8 2" xfId="11878"/>
    <cellStyle name="Normal 9 8 2 2" xfId="15416"/>
    <cellStyle name="Normal 9 8 2 2 2" xfId="23139"/>
    <cellStyle name="Normal 9 9" xfId="8362"/>
    <cellStyle name="Normal 9 9 2" xfId="11879"/>
    <cellStyle name="Normal 9 9 2 2" xfId="15417"/>
    <cellStyle name="Normal 9 9 2 2 2" xfId="23140"/>
    <cellStyle name="Normal 9_Schedule May 2011" xfId="6531"/>
    <cellStyle name="Normal 90" xfId="950"/>
    <cellStyle name="Normal 90 2" xfId="8363"/>
    <cellStyle name="Normal 90 2 2" xfId="11881"/>
    <cellStyle name="Normal 90 2 2 2" xfId="15418"/>
    <cellStyle name="Normal 90 2 2 2 2" xfId="23141"/>
    <cellStyle name="Normal 90 3" xfId="8945"/>
    <cellStyle name="Normal 90 3 2" xfId="11882"/>
    <cellStyle name="Normal 90 3 2 2" xfId="15419"/>
    <cellStyle name="Normal 90 3 2 2 2" xfId="23142"/>
    <cellStyle name="Normal 90 4" xfId="10009"/>
    <cellStyle name="Normal 90 5" xfId="11880"/>
    <cellStyle name="Normal 90 5 2" xfId="15420"/>
    <cellStyle name="Normal 90 5 2 2" xfId="23143"/>
    <cellStyle name="Normal 90 6" xfId="6532"/>
    <cellStyle name="Normal 91" xfId="1572"/>
    <cellStyle name="Normal 91 2" xfId="8364"/>
    <cellStyle name="Normal 91 2 2" xfId="11884"/>
    <cellStyle name="Normal 91 2 2 2" xfId="15421"/>
    <cellStyle name="Normal 91 2 2 2 2" xfId="23144"/>
    <cellStyle name="Normal 91 3" xfId="8946"/>
    <cellStyle name="Normal 91 3 2" xfId="11885"/>
    <cellStyle name="Normal 91 3 2 2" xfId="15422"/>
    <cellStyle name="Normal 91 3 2 2 2" xfId="23145"/>
    <cellStyle name="Normal 91 4" xfId="10010"/>
    <cellStyle name="Normal 91 5" xfId="11883"/>
    <cellStyle name="Normal 91 5 2" xfId="15423"/>
    <cellStyle name="Normal 91 5 2 2" xfId="23146"/>
    <cellStyle name="Normal 91 6" xfId="6533"/>
    <cellStyle name="Normal 92" xfId="1161"/>
    <cellStyle name="Normal 92 2" xfId="8365"/>
    <cellStyle name="Normal 92 2 2" xfId="11887"/>
    <cellStyle name="Normal 92 2 2 2" xfId="15424"/>
    <cellStyle name="Normal 92 2 2 2 2" xfId="23147"/>
    <cellStyle name="Normal 92 3" xfId="8947"/>
    <cellStyle name="Normal 92 3 2" xfId="11888"/>
    <cellStyle name="Normal 92 3 2 2" xfId="15425"/>
    <cellStyle name="Normal 92 3 2 2 2" xfId="23148"/>
    <cellStyle name="Normal 92 4" xfId="10011"/>
    <cellStyle name="Normal 92 5" xfId="11886"/>
    <cellStyle name="Normal 92 5 2" xfId="15426"/>
    <cellStyle name="Normal 92 5 2 2" xfId="23149"/>
    <cellStyle name="Normal 92 6" xfId="6534"/>
    <cellStyle name="Normal 93" xfId="1550"/>
    <cellStyle name="Normal 93 2" xfId="8366"/>
    <cellStyle name="Normal 93 2 2" xfId="11890"/>
    <cellStyle name="Normal 93 2 2 2" xfId="15427"/>
    <cellStyle name="Normal 93 2 2 2 2" xfId="23150"/>
    <cellStyle name="Normal 93 3" xfId="8948"/>
    <cellStyle name="Normal 93 3 2" xfId="11891"/>
    <cellStyle name="Normal 93 3 2 2" xfId="15428"/>
    <cellStyle name="Normal 93 3 2 2 2" xfId="23151"/>
    <cellStyle name="Normal 93 4" xfId="10012"/>
    <cellStyle name="Normal 93 5" xfId="11889"/>
    <cellStyle name="Normal 93 5 2" xfId="15429"/>
    <cellStyle name="Normal 93 5 2 2" xfId="23152"/>
    <cellStyle name="Normal 93 6" xfId="6535"/>
    <cellStyle name="Normal 94" xfId="1622"/>
    <cellStyle name="Normal 94 2" xfId="8547"/>
    <cellStyle name="Normal 94 2 10" xfId="19325"/>
    <cellStyle name="Normal 94 2 2" xfId="9422"/>
    <cellStyle name="Normal 94 2 2 2" xfId="11894"/>
    <cellStyle name="Normal 94 2 2 2 2" xfId="15433"/>
    <cellStyle name="Normal 94 2 2 2 2 2" xfId="23156"/>
    <cellStyle name="Normal 94 2 2 3" xfId="10607"/>
    <cellStyle name="Normal 94 2 2 3 2" xfId="15434"/>
    <cellStyle name="Normal 94 2 2 3 2 2" xfId="23157"/>
    <cellStyle name="Normal 94 2 2 3 3" xfId="20589"/>
    <cellStyle name="Normal 94 2 2 4" xfId="15432"/>
    <cellStyle name="Normal 94 2 2 4 2" xfId="23155"/>
    <cellStyle name="Normal 94 2 2 5" xfId="18414"/>
    <cellStyle name="Normal 94 2 2 5 2" xfId="25116"/>
    <cellStyle name="Normal 94 2 2 6" xfId="19794"/>
    <cellStyle name="Normal 94 2 3" xfId="11893"/>
    <cellStyle name="Normal 94 2 3 2" xfId="15435"/>
    <cellStyle name="Normal 94 2 3 2 2" xfId="23158"/>
    <cellStyle name="Normal 94 2 4" xfId="10264"/>
    <cellStyle name="Normal 94 2 4 2" xfId="15436"/>
    <cellStyle name="Normal 94 2 4 2 2" xfId="23159"/>
    <cellStyle name="Normal 94 2 4 3" xfId="20243"/>
    <cellStyle name="Normal 94 2 5" xfId="15431"/>
    <cellStyle name="Normal 94 2 5 2" xfId="23154"/>
    <cellStyle name="Normal 94 2 6" xfId="17966"/>
    <cellStyle name="Normal 94 2 6 2" xfId="24770"/>
    <cellStyle name="Normal 94 2 7" xfId="18676"/>
    <cellStyle name="Normal 94 2 7 2" xfId="25344"/>
    <cellStyle name="Normal 94 2 8" xfId="18876"/>
    <cellStyle name="Normal 94 2 8 2" xfId="25535"/>
    <cellStyle name="Normal 94 2 9" xfId="19107"/>
    <cellStyle name="Normal 94 2 9 2" xfId="25748"/>
    <cellStyle name="Normal 94 3" xfId="8949"/>
    <cellStyle name="Normal 94 3 2" xfId="11895"/>
    <cellStyle name="Normal 94 3 2 2" xfId="15437"/>
    <cellStyle name="Normal 94 3 2 2 2" xfId="23160"/>
    <cellStyle name="Normal 94 4" xfId="9671"/>
    <cellStyle name="Normal 94 4 2" xfId="15438"/>
    <cellStyle name="Normal 94 4 2 2" xfId="23161"/>
    <cellStyle name="Normal 94 4 3" xfId="17665"/>
    <cellStyle name="Normal 94 4 3 2" xfId="24567"/>
    <cellStyle name="Normal 94 4 4" xfId="19953"/>
    <cellStyle name="Normal 94 5" xfId="11892"/>
    <cellStyle name="Normal 94 5 2" xfId="15439"/>
    <cellStyle name="Normal 94 5 2 2" xfId="23162"/>
    <cellStyle name="Normal 94 6" xfId="15430"/>
    <cellStyle name="Normal 94 6 2" xfId="23153"/>
    <cellStyle name="Normal 94 7" xfId="16853"/>
    <cellStyle name="Normal 94 7 2" xfId="24389"/>
    <cellStyle name="Normal 94 8" xfId="6536"/>
    <cellStyle name="Normal 95" xfId="1693"/>
    <cellStyle name="Normal 95 2" xfId="8548"/>
    <cellStyle name="Normal 95 2 10" xfId="19326"/>
    <cellStyle name="Normal 95 2 2" xfId="9423"/>
    <cellStyle name="Normal 95 2 2 2" xfId="11898"/>
    <cellStyle name="Normal 95 2 2 2 2" xfId="15443"/>
    <cellStyle name="Normal 95 2 2 2 2 2" xfId="23166"/>
    <cellStyle name="Normal 95 2 2 3" xfId="10608"/>
    <cellStyle name="Normal 95 2 2 3 2" xfId="15444"/>
    <cellStyle name="Normal 95 2 2 3 2 2" xfId="23167"/>
    <cellStyle name="Normal 95 2 2 3 3" xfId="20590"/>
    <cellStyle name="Normal 95 2 2 4" xfId="15442"/>
    <cellStyle name="Normal 95 2 2 4 2" xfId="23165"/>
    <cellStyle name="Normal 95 2 2 5" xfId="18415"/>
    <cellStyle name="Normal 95 2 2 5 2" xfId="25117"/>
    <cellStyle name="Normal 95 2 2 6" xfId="19795"/>
    <cellStyle name="Normal 95 2 3" xfId="11897"/>
    <cellStyle name="Normal 95 2 3 2" xfId="15445"/>
    <cellStyle name="Normal 95 2 3 2 2" xfId="23168"/>
    <cellStyle name="Normal 95 2 4" xfId="10265"/>
    <cellStyle name="Normal 95 2 4 2" xfId="15446"/>
    <cellStyle name="Normal 95 2 4 2 2" xfId="23169"/>
    <cellStyle name="Normal 95 2 4 3" xfId="20244"/>
    <cellStyle name="Normal 95 2 5" xfId="15441"/>
    <cellStyle name="Normal 95 2 5 2" xfId="23164"/>
    <cellStyle name="Normal 95 2 6" xfId="17967"/>
    <cellStyle name="Normal 95 2 6 2" xfId="24771"/>
    <cellStyle name="Normal 95 2 7" xfId="18677"/>
    <cellStyle name="Normal 95 2 7 2" xfId="25345"/>
    <cellStyle name="Normal 95 2 8" xfId="18877"/>
    <cellStyle name="Normal 95 2 8 2" xfId="25536"/>
    <cellStyle name="Normal 95 2 9" xfId="19108"/>
    <cellStyle name="Normal 95 2 9 2" xfId="25749"/>
    <cellStyle name="Normal 95 3" xfId="8950"/>
    <cellStyle name="Normal 95 3 2" xfId="11899"/>
    <cellStyle name="Normal 95 3 2 2" xfId="15447"/>
    <cellStyle name="Normal 95 3 2 2 2" xfId="23170"/>
    <cellStyle name="Normal 95 4" xfId="9672"/>
    <cellStyle name="Normal 95 4 2" xfId="15448"/>
    <cellStyle name="Normal 95 4 2 2" xfId="23171"/>
    <cellStyle name="Normal 95 4 3" xfId="17666"/>
    <cellStyle name="Normal 95 4 3 2" xfId="24568"/>
    <cellStyle name="Normal 95 4 4" xfId="19954"/>
    <cellStyle name="Normal 95 5" xfId="11896"/>
    <cellStyle name="Normal 95 5 2" xfId="15449"/>
    <cellStyle name="Normal 95 5 2 2" xfId="23172"/>
    <cellStyle name="Normal 95 6" xfId="15440"/>
    <cellStyle name="Normal 95 6 2" xfId="23163"/>
    <cellStyle name="Normal 95 7" xfId="16854"/>
    <cellStyle name="Normal 95 7 2" xfId="24390"/>
    <cellStyle name="Normal 95 8" xfId="6537"/>
    <cellStyle name="Normal 96" xfId="1803"/>
    <cellStyle name="Normal 96 2" xfId="11900"/>
    <cellStyle name="Normal 96 2 2" xfId="15450"/>
    <cellStyle name="Normal 96 2 2 2" xfId="23173"/>
    <cellStyle name="Normal 97" xfId="1654"/>
    <cellStyle name="Normal 97 2" xfId="11901"/>
    <cellStyle name="Normal 97 2 2" xfId="15451"/>
    <cellStyle name="Normal 97 2 2 2" xfId="23174"/>
    <cellStyle name="Normal 98" xfId="1770"/>
    <cellStyle name="Normal 98 2" xfId="11902"/>
    <cellStyle name="Normal 98 2 2" xfId="15452"/>
    <cellStyle name="Normal 98 2 2 2" xfId="23175"/>
    <cellStyle name="Normal 99" xfId="1728"/>
    <cellStyle name="Normal 99 2" xfId="11903"/>
    <cellStyle name="Normal 99 2 2" xfId="15453"/>
    <cellStyle name="Normal 99 2 2 2" xfId="23176"/>
    <cellStyle name="Normal Bold" xfId="619"/>
    <cellStyle name="Normal Bold 2" xfId="11904"/>
    <cellStyle name="Normal Bold 2 2" xfId="15454"/>
    <cellStyle name="Normal Bold 2 2 2" xfId="23177"/>
    <cellStyle name="Normal_2005-10-28 AESO 2005-2006 Refiling - Rate Schedules" xfId="620"/>
    <cellStyle name="Normal_2006 Volumes Forecast" xfId="621"/>
    <cellStyle name="Normal_2006-07-21 AESO 2007 GTA Section 5 - Rate Calculations" xfId="622"/>
    <cellStyle name="Normal_AESO 2005-2006-2007 DTS Bill Impact Estimator (v2008-06-05)" xfId="623"/>
    <cellStyle name="Normal_AESO 2007 GTA Refiling - DTS Bill Impact Estimator" xfId="624"/>
    <cellStyle name="Normal8" xfId="625"/>
    <cellStyle name="Normal8 10" xfId="11905"/>
    <cellStyle name="Normal8 10 2" xfId="15455"/>
    <cellStyle name="Normal8 10 2 2" xfId="23178"/>
    <cellStyle name="Normal8 2" xfId="8367"/>
    <cellStyle name="Normal8 2 2" xfId="8368"/>
    <cellStyle name="Normal8 2 2 2" xfId="11907"/>
    <cellStyle name="Normal8 2 2 2 2" xfId="15456"/>
    <cellStyle name="Normal8 2 2 2 2 2" xfId="23179"/>
    <cellStyle name="Normal8 2 3" xfId="11906"/>
    <cellStyle name="Normal8 2 3 2" xfId="15457"/>
    <cellStyle name="Normal8 2 3 2 2" xfId="23180"/>
    <cellStyle name="Normal8 3" xfId="8369"/>
    <cellStyle name="Normal8 3 2" xfId="8370"/>
    <cellStyle name="Normal8 3 2 2" xfId="11909"/>
    <cellStyle name="Normal8 3 2 2 2" xfId="15458"/>
    <cellStyle name="Normal8 3 2 2 2 2" xfId="23181"/>
    <cellStyle name="Normal8 3 3" xfId="11908"/>
    <cellStyle name="Normal8 3 3 2" xfId="15459"/>
    <cellStyle name="Normal8 3 3 2 2" xfId="23182"/>
    <cellStyle name="Normal8 4" xfId="8371"/>
    <cellStyle name="Normal8 4 2" xfId="11910"/>
    <cellStyle name="Normal8 4 2 2" xfId="15460"/>
    <cellStyle name="Normal8 4 2 2 2" xfId="23183"/>
    <cellStyle name="Normal8 5" xfId="8372"/>
    <cellStyle name="Normal8 5 2" xfId="11911"/>
    <cellStyle name="Normal8 5 2 2" xfId="15461"/>
    <cellStyle name="Normal8 5 2 2 2" xfId="23184"/>
    <cellStyle name="Normal8 6" xfId="8373"/>
    <cellStyle name="Normal8 6 2" xfId="11912"/>
    <cellStyle name="Normal8 6 2 2" xfId="15462"/>
    <cellStyle name="Normal8 6 2 2 2" xfId="23185"/>
    <cellStyle name="Normal8 7" xfId="8374"/>
    <cellStyle name="Normal8 7 2" xfId="11913"/>
    <cellStyle name="Normal8 7 2 2" xfId="15463"/>
    <cellStyle name="Normal8 7 2 2 2" xfId="23186"/>
    <cellStyle name="Normal8 8" xfId="8375"/>
    <cellStyle name="Normal8 8 2" xfId="11914"/>
    <cellStyle name="Normal8 8 2 2" xfId="15464"/>
    <cellStyle name="Normal8 8 2 2 2" xfId="23187"/>
    <cellStyle name="Normal8 9" xfId="10013"/>
    <cellStyle name="Normal8_2011 Q2 CAM True Up - comparison btwn 12Sep11 and 21June11" xfId="8376"/>
    <cellStyle name="Note 10" xfId="6538"/>
    <cellStyle name="Note 10 2" xfId="11915"/>
    <cellStyle name="Note 10 2 2" xfId="15465"/>
    <cellStyle name="Note 10 2 2 2" xfId="23188"/>
    <cellStyle name="Note 10 3" xfId="16855"/>
    <cellStyle name="Note 11" xfId="6539"/>
    <cellStyle name="Note 11 2" xfId="11916"/>
    <cellStyle name="Note 11 2 2" xfId="15466"/>
    <cellStyle name="Note 11 2 2 2" xfId="23189"/>
    <cellStyle name="Note 11 3" xfId="16856"/>
    <cellStyle name="Note 12" xfId="6540"/>
    <cellStyle name="Note 12 2" xfId="11917"/>
    <cellStyle name="Note 12 2 2" xfId="15467"/>
    <cellStyle name="Note 12 2 2 2" xfId="23190"/>
    <cellStyle name="Note 12 3" xfId="16857"/>
    <cellStyle name="Note 13" xfId="6541"/>
    <cellStyle name="Note 13 2" xfId="11918"/>
    <cellStyle name="Note 13 2 2" xfId="15468"/>
    <cellStyle name="Note 13 2 2 2" xfId="23191"/>
    <cellStyle name="Note 13 3" xfId="16858"/>
    <cellStyle name="Note 14" xfId="6542"/>
    <cellStyle name="Note 14 2" xfId="11919"/>
    <cellStyle name="Note 14 2 2" xfId="15469"/>
    <cellStyle name="Note 14 2 2 2" xfId="23192"/>
    <cellStyle name="Note 14 3" xfId="16859"/>
    <cellStyle name="Note 15" xfId="6543"/>
    <cellStyle name="Note 15 2" xfId="11920"/>
    <cellStyle name="Note 15 2 2" xfId="15470"/>
    <cellStyle name="Note 15 2 2 2" xfId="23193"/>
    <cellStyle name="Note 15 3" xfId="16860"/>
    <cellStyle name="Note 16" xfId="6544"/>
    <cellStyle name="Note 16 2" xfId="11921"/>
    <cellStyle name="Note 16 2 2" xfId="15471"/>
    <cellStyle name="Note 16 2 2 2" xfId="23194"/>
    <cellStyle name="Note 16 3" xfId="16861"/>
    <cellStyle name="Note 17" xfId="6545"/>
    <cellStyle name="Note 17 2" xfId="11922"/>
    <cellStyle name="Note 17 2 2" xfId="15472"/>
    <cellStyle name="Note 17 2 2 2" xfId="23195"/>
    <cellStyle name="Note 17 3" xfId="16862"/>
    <cellStyle name="Note 18" xfId="6546"/>
    <cellStyle name="Note 18 2" xfId="11923"/>
    <cellStyle name="Note 18 2 2" xfId="15473"/>
    <cellStyle name="Note 18 2 2 2" xfId="23196"/>
    <cellStyle name="Note 18 3" xfId="16863"/>
    <cellStyle name="Note 19" xfId="6547"/>
    <cellStyle name="Note 19 2" xfId="11924"/>
    <cellStyle name="Note 19 2 2" xfId="15474"/>
    <cellStyle name="Note 19 2 2 2" xfId="23197"/>
    <cellStyle name="Note 19 3" xfId="16864"/>
    <cellStyle name="Note 2" xfId="626"/>
    <cellStyle name="Note 2 2" xfId="627"/>
    <cellStyle name="Note 2 2 10" xfId="2147"/>
    <cellStyle name="Note 2 2 10 2" xfId="3198"/>
    <cellStyle name="Note 2 2 11" xfId="2055"/>
    <cellStyle name="Note 2 2 11 2" xfId="3199"/>
    <cellStyle name="Note 2 2 12" xfId="2629"/>
    <cellStyle name="Note 2 2 13" xfId="2904"/>
    <cellStyle name="Note 2 2 14" xfId="6548"/>
    <cellStyle name="Note 2 2 2" xfId="1245"/>
    <cellStyle name="Note 2 2 2 2" xfId="1474"/>
    <cellStyle name="Note 2 2 2 2 2" xfId="2349"/>
    <cellStyle name="Note 2 2 2 2 2 2" xfId="3200"/>
    <cellStyle name="Note 2 2 2 2 2 2 2" xfId="23198"/>
    <cellStyle name="Note 2 2 2 2 2 2 3" xfId="15475"/>
    <cellStyle name="Note 2 2 2 2 2 3" xfId="11928"/>
    <cellStyle name="Note 2 2 2 2 3" xfId="2490"/>
    <cellStyle name="Note 2 2 2 2 3 2" xfId="10016"/>
    <cellStyle name="Note 2 2 2 2 4" xfId="6550"/>
    <cellStyle name="Note 2 2 2 3" xfId="1530"/>
    <cellStyle name="Note 2 2 2 3 2" xfId="2386"/>
    <cellStyle name="Note 2 2 2 3 2 2" xfId="3201"/>
    <cellStyle name="Note 2 2 2 3 2 2 2" xfId="23200"/>
    <cellStyle name="Note 2 2 2 3 2 2 3" xfId="15477"/>
    <cellStyle name="Note 2 2 2 3 2 3" xfId="11929"/>
    <cellStyle name="Note 2 2 2 3 3" xfId="2522"/>
    <cellStyle name="Note 2 2 2 3 3 2" xfId="15478"/>
    <cellStyle name="Note 2 2 2 3 3 2 2" xfId="23201"/>
    <cellStyle name="Note 2 2 2 3 3 3" xfId="20247"/>
    <cellStyle name="Note 2 2 2 3 3 4" xfId="10268"/>
    <cellStyle name="Note 2 2 2 3 4" xfId="15476"/>
    <cellStyle name="Note 2 2 2 3 4 2" xfId="23199"/>
    <cellStyle name="Note 2 2 2 3 5" xfId="17973"/>
    <cellStyle name="Note 2 2 2 3 5 2" xfId="24774"/>
    <cellStyle name="Note 2 2 2 3 6" xfId="19456"/>
    <cellStyle name="Note 2 2 2 3 7" xfId="8554"/>
    <cellStyle name="Note 2 2 2 4" xfId="1791"/>
    <cellStyle name="Note 2 2 2 4 2" xfId="3202"/>
    <cellStyle name="Note 2 2 2 4 2 2" xfId="15479"/>
    <cellStyle name="Note 2 2 2 4 2 2 2" xfId="23202"/>
    <cellStyle name="Note 2 2 2 4 2 3" xfId="11930"/>
    <cellStyle name="Note 2 2 2 4 3" xfId="9048"/>
    <cellStyle name="Note 2 2 2 5" xfId="1816"/>
    <cellStyle name="Note 2 2 2 5 2" xfId="3203"/>
    <cellStyle name="Note 2 2 2 5 2 2" xfId="15481"/>
    <cellStyle name="Note 2 2 2 5 2 2 2" xfId="23204"/>
    <cellStyle name="Note 2 2 2 5 2 3" xfId="11927"/>
    <cellStyle name="Note 2 2 2 5 3" xfId="15480"/>
    <cellStyle name="Note 2 2 2 5 3 2" xfId="23203"/>
    <cellStyle name="Note 2 2 2 5 4" xfId="19956"/>
    <cellStyle name="Note 2 2 2 5 5" xfId="9674"/>
    <cellStyle name="Note 2 2 2 6" xfId="1774"/>
    <cellStyle name="Note 2 2 2 6 2" xfId="3204"/>
    <cellStyle name="Note 2 2 2 7" xfId="1623"/>
    <cellStyle name="Note 2 2 2 7 2" xfId="3205"/>
    <cellStyle name="Note 2 2 2 8" xfId="6549"/>
    <cellStyle name="Note 2 2 3" xfId="1244"/>
    <cellStyle name="Note 2 2 3 2" xfId="2291"/>
    <cellStyle name="Note 2 2 3 2 2" xfId="3207"/>
    <cellStyle name="Note 2 2 3 2 2 2" xfId="15482"/>
    <cellStyle name="Note 2 2 3 2 2 2 2" xfId="23205"/>
    <cellStyle name="Note 2 2 3 2 2 3" xfId="11932"/>
    <cellStyle name="Note 2 2 3 2 3" xfId="9047"/>
    <cellStyle name="Note 2 2 3 3" xfId="2458"/>
    <cellStyle name="Note 2 2 3 3 2" xfId="3208"/>
    <cellStyle name="Note 2 2 3 3 2 2" xfId="23206"/>
    <cellStyle name="Note 2 2 3 3 2 3" xfId="15483"/>
    <cellStyle name="Note 2 2 3 3 3" xfId="11931"/>
    <cellStyle name="Note 2 2 3 4" xfId="3206"/>
    <cellStyle name="Note 2 2 3 5" xfId="6551"/>
    <cellStyle name="Note 2 2 4" xfId="1473"/>
    <cellStyle name="Note 2 2 4 2" xfId="2348"/>
    <cellStyle name="Note 2 2 4 2 2" xfId="3209"/>
    <cellStyle name="Note 2 2 4 2 2 2" xfId="23208"/>
    <cellStyle name="Note 2 2 4 2 2 3" xfId="15485"/>
    <cellStyle name="Note 2 2 4 2 3" xfId="11933"/>
    <cellStyle name="Note 2 2 4 3" xfId="2489"/>
    <cellStyle name="Note 2 2 4 3 2" xfId="15486"/>
    <cellStyle name="Note 2 2 4 3 2 2" xfId="23209"/>
    <cellStyle name="Note 2 2 4 3 3" xfId="20246"/>
    <cellStyle name="Note 2 2 4 3 4" xfId="10267"/>
    <cellStyle name="Note 2 2 4 4" xfId="15484"/>
    <cellStyle name="Note 2 2 4 4 2" xfId="23207"/>
    <cellStyle name="Note 2 2 4 5" xfId="17972"/>
    <cellStyle name="Note 2 2 4 5 2" xfId="24773"/>
    <cellStyle name="Note 2 2 4 6" xfId="19455"/>
    <cellStyle name="Note 2 2 4 7" xfId="8553"/>
    <cellStyle name="Note 2 2 5" xfId="1549"/>
    <cellStyle name="Note 2 2 5 2" xfId="2401"/>
    <cellStyle name="Note 2 2 5 2 2" xfId="3210"/>
    <cellStyle name="Note 2 2 5 2 2 2" xfId="23210"/>
    <cellStyle name="Note 2 2 5 2 2 3" xfId="15487"/>
    <cellStyle name="Note 2 2 5 2 3" xfId="11934"/>
    <cellStyle name="Note 2 2 5 3" xfId="2533"/>
    <cellStyle name="Note 2 2 6" xfId="1790"/>
    <cellStyle name="Note 2 2 6 2" xfId="3211"/>
    <cellStyle name="Note 2 2 6 2 2" xfId="10015"/>
    <cellStyle name="Note 2 2 6 3" xfId="15488"/>
    <cellStyle name="Note 2 2 6 3 2" xfId="23211"/>
    <cellStyle name="Note 2 2 6 4" xfId="19955"/>
    <cellStyle name="Note 2 2 6 5" xfId="9673"/>
    <cellStyle name="Note 2 2 7" xfId="1817"/>
    <cellStyle name="Note 2 2 7 2" xfId="3212"/>
    <cellStyle name="Note 2 2 7 2 2" xfId="23212"/>
    <cellStyle name="Note 2 2 7 2 3" xfId="15489"/>
    <cellStyle name="Note 2 2 7 3" xfId="11926"/>
    <cellStyle name="Note 2 2 8" xfId="1874"/>
    <cellStyle name="Note 2 2 8 2" xfId="3213"/>
    <cellStyle name="Note 2 2 9" xfId="1666"/>
    <cellStyle name="Note 2 2 9 2" xfId="3214"/>
    <cellStyle name="Note 2 3" xfId="1246"/>
    <cellStyle name="Note 2 3 2" xfId="1475"/>
    <cellStyle name="Note 2 3 2 2" xfId="2350"/>
    <cellStyle name="Note 2 3 2 2 2" xfId="3215"/>
    <cellStyle name="Note 2 3 2 2 2 2" xfId="23213"/>
    <cellStyle name="Note 2 3 2 2 3" xfId="15490"/>
    <cellStyle name="Note 2 3 2 3" xfId="2491"/>
    <cellStyle name="Note 2 3 2 4" xfId="11935"/>
    <cellStyle name="Note 2 3 3" xfId="1495"/>
    <cellStyle name="Note 2 3 3 2" xfId="2364"/>
    <cellStyle name="Note 2 3 3 2 2" xfId="3216"/>
    <cellStyle name="Note 2 3 3 3" xfId="2503"/>
    <cellStyle name="Note 2 3 4" xfId="1792"/>
    <cellStyle name="Note 2 3 4 2" xfId="3217"/>
    <cellStyle name="Note 2 3 5" xfId="1815"/>
    <cellStyle name="Note 2 3 5 2" xfId="3218"/>
    <cellStyle name="Note 2 3 6" xfId="1676"/>
    <cellStyle name="Note 2 3 6 2" xfId="3219"/>
    <cellStyle name="Note 2 3 7" xfId="1868"/>
    <cellStyle name="Note 2 3 7 2" xfId="3220"/>
    <cellStyle name="Note 2 3 8" xfId="2905"/>
    <cellStyle name="Note 2 4" xfId="1341"/>
    <cellStyle name="Note 2 4 2" xfId="11936"/>
    <cellStyle name="Note 2 4 2 2" xfId="15491"/>
    <cellStyle name="Note 2 4 2 2 2" xfId="23214"/>
    <cellStyle name="Note 2 5" xfId="1427"/>
    <cellStyle name="Note 2 5 2" xfId="1613"/>
    <cellStyle name="Note 2 5 2 2" xfId="2444"/>
    <cellStyle name="Note 2 5 2 2 2" xfId="3221"/>
    <cellStyle name="Note 2 5 2 2 2 2" xfId="23215"/>
    <cellStyle name="Note 2 5 2 2 3" xfId="15492"/>
    <cellStyle name="Note 2 5 2 3" xfId="2565"/>
    <cellStyle name="Note 2 5 2 4" xfId="11937"/>
    <cellStyle name="Note 2 5 3" xfId="1619"/>
    <cellStyle name="Note 2 5 3 2" xfId="2450"/>
    <cellStyle name="Note 2 5 3 2 2" xfId="3222"/>
    <cellStyle name="Note 2 5 3 3" xfId="2571"/>
    <cellStyle name="Note 2 5 3 4" xfId="17832"/>
    <cellStyle name="Note 2 5 4" xfId="1862"/>
    <cellStyle name="Note 2 5 4 2" xfId="3223"/>
    <cellStyle name="Note 2 5 5" xfId="1879"/>
    <cellStyle name="Note 2 5 5 2" xfId="3224"/>
    <cellStyle name="Note 2 5 6" xfId="1911"/>
    <cellStyle name="Note 2 5 6 2" xfId="3225"/>
    <cellStyle name="Note 2 5 7" xfId="2315"/>
    <cellStyle name="Note 2 5 7 2" xfId="3226"/>
    <cellStyle name="Note 2 5 8" xfId="2466"/>
    <cellStyle name="Note 2 5 9" xfId="8377"/>
    <cellStyle name="Note 2 6" xfId="1117"/>
    <cellStyle name="Note 2 6 2" xfId="2260"/>
    <cellStyle name="Note 2 6 2 2" xfId="3228"/>
    <cellStyle name="Note 2 6 2 3" xfId="17667"/>
    <cellStyle name="Note 2 6 3" xfId="1935"/>
    <cellStyle name="Note 2 6 3 2" xfId="3229"/>
    <cellStyle name="Note 2 6 4" xfId="3227"/>
    <cellStyle name="Note 2 6 5" xfId="10014"/>
    <cellStyle name="Note 2 7" xfId="2710"/>
    <cellStyle name="Note 2 7 2" xfId="15493"/>
    <cellStyle name="Note 2 7 2 2" xfId="23216"/>
    <cellStyle name="Note 2 7 3" xfId="11925"/>
    <cellStyle name="Note 2 8" xfId="2903"/>
    <cellStyle name="Note 2 8 2" xfId="16865"/>
    <cellStyle name="Note 2_Sheet2" xfId="6552"/>
    <cellStyle name="Note 20" xfId="6553"/>
    <cellStyle name="Note 20 2" xfId="11938"/>
    <cellStyle name="Note 20 2 2" xfId="15494"/>
    <cellStyle name="Note 20 2 2 2" xfId="23217"/>
    <cellStyle name="Note 20 3" xfId="16866"/>
    <cellStyle name="Note 21" xfId="6554"/>
    <cellStyle name="Note 21 2" xfId="11939"/>
    <cellStyle name="Note 21 2 2" xfId="15495"/>
    <cellStyle name="Note 21 2 2 2" xfId="23218"/>
    <cellStyle name="Note 21 3" xfId="16867"/>
    <cellStyle name="Note 22" xfId="6555"/>
    <cellStyle name="Note 22 2" xfId="6556"/>
    <cellStyle name="Note 22 2 2" xfId="11941"/>
    <cellStyle name="Note 22 2 2 2" xfId="15496"/>
    <cellStyle name="Note 22 2 2 2 2" xfId="23219"/>
    <cellStyle name="Note 22 2 3" xfId="16869"/>
    <cellStyle name="Note 22 3" xfId="11940"/>
    <cellStyle name="Note 22 3 2" xfId="15497"/>
    <cellStyle name="Note 22 3 2 2" xfId="23220"/>
    <cellStyle name="Note 22 4" xfId="16868"/>
    <cellStyle name="Note 23" xfId="6557"/>
    <cellStyle name="Note 23 2" xfId="6558"/>
    <cellStyle name="Note 23 2 2" xfId="11943"/>
    <cellStyle name="Note 23 2 2 2" xfId="15498"/>
    <cellStyle name="Note 23 2 2 2 2" xfId="23221"/>
    <cellStyle name="Note 23 2 3" xfId="16871"/>
    <cellStyle name="Note 23 3" xfId="11942"/>
    <cellStyle name="Note 23 3 2" xfId="15499"/>
    <cellStyle name="Note 23 3 2 2" xfId="23222"/>
    <cellStyle name="Note 23 4" xfId="16870"/>
    <cellStyle name="Note 24" xfId="6559"/>
    <cellStyle name="Note 24 2" xfId="6560"/>
    <cellStyle name="Note 24 2 2" xfId="11945"/>
    <cellStyle name="Note 24 2 2 2" xfId="15500"/>
    <cellStyle name="Note 24 2 2 2 2" xfId="23223"/>
    <cellStyle name="Note 24 2 3" xfId="16873"/>
    <cellStyle name="Note 24 3" xfId="11944"/>
    <cellStyle name="Note 24 3 2" xfId="15501"/>
    <cellStyle name="Note 24 3 2 2" xfId="23224"/>
    <cellStyle name="Note 24 4" xfId="16872"/>
    <cellStyle name="Note 25" xfId="6561"/>
    <cellStyle name="Note 25 2" xfId="6562"/>
    <cellStyle name="Note 25 2 2" xfId="11947"/>
    <cellStyle name="Note 25 2 2 2" xfId="15502"/>
    <cellStyle name="Note 25 2 2 2 2" xfId="23225"/>
    <cellStyle name="Note 25 2 3" xfId="16875"/>
    <cellStyle name="Note 25 3" xfId="11946"/>
    <cellStyle name="Note 25 3 2" xfId="15503"/>
    <cellStyle name="Note 25 3 2 2" xfId="23226"/>
    <cellStyle name="Note 25 4" xfId="16874"/>
    <cellStyle name="Note 26" xfId="6563"/>
    <cellStyle name="Note 26 2" xfId="6564"/>
    <cellStyle name="Note 26 2 2" xfId="11949"/>
    <cellStyle name="Note 26 2 2 2" xfId="15504"/>
    <cellStyle name="Note 26 2 2 2 2" xfId="23227"/>
    <cellStyle name="Note 26 2 3" xfId="16877"/>
    <cellStyle name="Note 26 3" xfId="11948"/>
    <cellStyle name="Note 26 3 2" xfId="15505"/>
    <cellStyle name="Note 26 3 2 2" xfId="23228"/>
    <cellStyle name="Note 26 4" xfId="16876"/>
    <cellStyle name="Note 27" xfId="6565"/>
    <cellStyle name="Note 27 2" xfId="6566"/>
    <cellStyle name="Note 27 2 2" xfId="11951"/>
    <cellStyle name="Note 27 2 2 2" xfId="15506"/>
    <cellStyle name="Note 27 2 2 2 2" xfId="23229"/>
    <cellStyle name="Note 27 2 3" xfId="16879"/>
    <cellStyle name="Note 27 3" xfId="11950"/>
    <cellStyle name="Note 27 3 2" xfId="15507"/>
    <cellStyle name="Note 27 3 2 2" xfId="23230"/>
    <cellStyle name="Note 27 4" xfId="16878"/>
    <cellStyle name="Note 28" xfId="6567"/>
    <cellStyle name="Note 28 2" xfId="6568"/>
    <cellStyle name="Note 28 2 2" xfId="11953"/>
    <cellStyle name="Note 28 2 2 2" xfId="15508"/>
    <cellStyle name="Note 28 2 2 2 2" xfId="23231"/>
    <cellStyle name="Note 28 2 3" xfId="16881"/>
    <cellStyle name="Note 28 3" xfId="11952"/>
    <cellStyle name="Note 28 3 2" xfId="15509"/>
    <cellStyle name="Note 28 3 2 2" xfId="23232"/>
    <cellStyle name="Note 28 4" xfId="16880"/>
    <cellStyle name="Note 29" xfId="6569"/>
    <cellStyle name="Note 29 2" xfId="6570"/>
    <cellStyle name="Note 29 2 2" xfId="11955"/>
    <cellStyle name="Note 29 2 2 2" xfId="15510"/>
    <cellStyle name="Note 29 2 2 2 2" xfId="23233"/>
    <cellStyle name="Note 29 2 3" xfId="16883"/>
    <cellStyle name="Note 29 3" xfId="11954"/>
    <cellStyle name="Note 29 3 2" xfId="15511"/>
    <cellStyle name="Note 29 3 2 2" xfId="23234"/>
    <cellStyle name="Note 29 4" xfId="16882"/>
    <cellStyle name="Note 3" xfId="628"/>
    <cellStyle name="Note 3 10" xfId="1891"/>
    <cellStyle name="Note 3 10 2" xfId="3230"/>
    <cellStyle name="Note 3 11" xfId="2711"/>
    <cellStyle name="Note 3 12" xfId="2906"/>
    <cellStyle name="Note 3 13" xfId="3766"/>
    <cellStyle name="Note 3 2" xfId="1248"/>
    <cellStyle name="Note 3 2 10" xfId="6571"/>
    <cellStyle name="Note 3 2 2" xfId="1477"/>
    <cellStyle name="Note 3 2 2 2" xfId="2352"/>
    <cellStyle name="Note 3 2 2 2 2" xfId="3231"/>
    <cellStyle name="Note 3 2 2 2 2 2" xfId="15512"/>
    <cellStyle name="Note 3 2 2 2 2 2 2" xfId="23235"/>
    <cellStyle name="Note 3 2 2 2 2 3" xfId="11959"/>
    <cellStyle name="Note 3 2 2 2 3" xfId="10018"/>
    <cellStyle name="Note 3 2 2 2 4" xfId="6573"/>
    <cellStyle name="Note 3 2 2 3" xfId="2493"/>
    <cellStyle name="Note 3 2 2 3 2" xfId="11960"/>
    <cellStyle name="Note 3 2 2 3 2 2" xfId="15514"/>
    <cellStyle name="Note 3 2 2 3 2 2 2" xfId="23237"/>
    <cellStyle name="Note 3 2 2 3 3" xfId="10270"/>
    <cellStyle name="Note 3 2 2 3 3 2" xfId="15515"/>
    <cellStyle name="Note 3 2 2 3 3 2 2" xfId="23238"/>
    <cellStyle name="Note 3 2 2 3 3 3" xfId="20249"/>
    <cellStyle name="Note 3 2 2 3 4" xfId="15513"/>
    <cellStyle name="Note 3 2 2 3 4 2" xfId="23236"/>
    <cellStyle name="Note 3 2 2 3 5" xfId="17975"/>
    <cellStyle name="Note 3 2 2 3 5 2" xfId="24776"/>
    <cellStyle name="Note 3 2 2 3 6" xfId="19458"/>
    <cellStyle name="Note 3 2 2 3 7" xfId="8558"/>
    <cellStyle name="Note 3 2 2 4" xfId="9050"/>
    <cellStyle name="Note 3 2 2 4 2" xfId="11961"/>
    <cellStyle name="Note 3 2 2 4 2 2" xfId="15516"/>
    <cellStyle name="Note 3 2 2 4 2 2 2" xfId="23239"/>
    <cellStyle name="Note 3 2 2 5" xfId="9676"/>
    <cellStyle name="Note 3 2 2 5 2" xfId="11958"/>
    <cellStyle name="Note 3 2 2 5 2 2" xfId="15518"/>
    <cellStyle name="Note 3 2 2 5 2 2 2" xfId="23241"/>
    <cellStyle name="Note 3 2 2 5 3" xfId="15517"/>
    <cellStyle name="Note 3 2 2 5 3 2" xfId="23240"/>
    <cellStyle name="Note 3 2 2 5 4" xfId="19958"/>
    <cellStyle name="Note 3 2 2 6" xfId="6572"/>
    <cellStyle name="Note 3 2 3" xfId="1567"/>
    <cellStyle name="Note 3 2 3 2" xfId="2411"/>
    <cellStyle name="Note 3 2 3 2 2" xfId="3232"/>
    <cellStyle name="Note 3 2 3 2 2 2" xfId="23242"/>
    <cellStyle name="Note 3 2 3 2 2 3" xfId="15519"/>
    <cellStyle name="Note 3 2 3 2 3" xfId="11962"/>
    <cellStyle name="Note 3 2 3 3" xfId="2541"/>
    <cellStyle name="Note 3 2 3 3 2" xfId="10019"/>
    <cellStyle name="Note 3 2 3 4" xfId="6574"/>
    <cellStyle name="Note 3 2 4" xfId="1794"/>
    <cellStyle name="Note 3 2 4 2" xfId="3233"/>
    <cellStyle name="Note 3 2 4 2 2" xfId="15521"/>
    <cellStyle name="Note 3 2 4 2 2 2" xfId="23244"/>
    <cellStyle name="Note 3 2 4 2 3" xfId="11963"/>
    <cellStyle name="Note 3 2 4 3" xfId="10269"/>
    <cellStyle name="Note 3 2 4 3 2" xfId="15522"/>
    <cellStyle name="Note 3 2 4 3 2 2" xfId="23245"/>
    <cellStyle name="Note 3 2 4 3 3" xfId="20248"/>
    <cellStyle name="Note 3 2 4 4" xfId="15520"/>
    <cellStyle name="Note 3 2 4 4 2" xfId="23243"/>
    <cellStyle name="Note 3 2 4 5" xfId="17974"/>
    <cellStyle name="Note 3 2 4 5 2" xfId="24775"/>
    <cellStyle name="Note 3 2 4 6" xfId="19457"/>
    <cellStyle name="Note 3 2 4 7" xfId="8557"/>
    <cellStyle name="Note 3 2 5" xfId="1813"/>
    <cellStyle name="Note 3 2 5 2" xfId="3234"/>
    <cellStyle name="Note 3 2 5 2 2" xfId="15523"/>
    <cellStyle name="Note 3 2 5 2 2 2" xfId="23246"/>
    <cellStyle name="Note 3 2 5 2 3" xfId="11964"/>
    <cellStyle name="Note 3 2 5 3" xfId="9049"/>
    <cellStyle name="Note 3 2 6" xfId="1829"/>
    <cellStyle name="Note 3 2 6 2" xfId="3235"/>
    <cellStyle name="Note 3 2 6 2 2" xfId="15525"/>
    <cellStyle name="Note 3 2 6 2 2 2" xfId="23248"/>
    <cellStyle name="Note 3 2 6 2 3" xfId="11957"/>
    <cellStyle name="Note 3 2 6 3" xfId="15524"/>
    <cellStyle name="Note 3 2 6 3 2" xfId="23247"/>
    <cellStyle name="Note 3 2 6 4" xfId="19957"/>
    <cellStyle name="Note 3 2 6 5" xfId="9675"/>
    <cellStyle name="Note 3 2 7" xfId="1897"/>
    <cellStyle name="Note 3 2 7 2" xfId="3236"/>
    <cellStyle name="Note 3 2 8" xfId="2907"/>
    <cellStyle name="Note 3 2 8 2" xfId="18480"/>
    <cellStyle name="Note 3 2 9" xfId="3767"/>
    <cellStyle name="Note 3 3" xfId="1247"/>
    <cellStyle name="Note 3 3 2" xfId="1476"/>
    <cellStyle name="Note 3 3 2 2" xfId="2351"/>
    <cellStyle name="Note 3 3 2 2 2" xfId="3237"/>
    <cellStyle name="Note 3 3 2 2 2 2" xfId="23249"/>
    <cellStyle name="Note 3 3 2 2 3" xfId="15526"/>
    <cellStyle name="Note 3 3 2 3" xfId="2492"/>
    <cellStyle name="Note 3 3 2 4" xfId="11965"/>
    <cellStyle name="Note 3 3 3" xfId="1027"/>
    <cellStyle name="Note 3 3 3 2" xfId="2233"/>
    <cellStyle name="Note 3 3 3 2 2" xfId="3238"/>
    <cellStyle name="Note 3 3 3 3" xfId="2430"/>
    <cellStyle name="Note 3 3 4" xfId="1793"/>
    <cellStyle name="Note 3 3 4 2" xfId="3239"/>
    <cellStyle name="Note 3 3 4 3" xfId="17833"/>
    <cellStyle name="Note 3 3 5" xfId="1814"/>
    <cellStyle name="Note 3 3 5 2" xfId="3240"/>
    <cellStyle name="Note 3 3 6" xfId="1784"/>
    <cellStyle name="Note 3 3 6 2" xfId="3241"/>
    <cellStyle name="Note 3 3 7" xfId="1731"/>
    <cellStyle name="Note 3 3 7 2" xfId="3242"/>
    <cellStyle name="Note 3 3 8" xfId="8378"/>
    <cellStyle name="Note 3 4" xfId="1118"/>
    <cellStyle name="Note 3 4 2" xfId="2261"/>
    <cellStyle name="Note 3 4 2 2" xfId="3244"/>
    <cellStyle name="Note 3 4 2 2 2" xfId="23250"/>
    <cellStyle name="Note 3 4 2 2 3" xfId="15527"/>
    <cellStyle name="Note 3 4 2 3" xfId="11966"/>
    <cellStyle name="Note 3 4 3" xfId="1934"/>
    <cellStyle name="Note 3 4 3 2" xfId="3245"/>
    <cellStyle name="Note 3 4 4" xfId="3243"/>
    <cellStyle name="Note 3 5" xfId="1065"/>
    <cellStyle name="Note 3 5 2" xfId="2246"/>
    <cellStyle name="Note 3 5 2 2" xfId="3246"/>
    <cellStyle name="Note 3 5 2 3" xfId="17668"/>
    <cellStyle name="Note 3 5 3" xfId="1943"/>
    <cellStyle name="Note 3 5 4" xfId="10017"/>
    <cellStyle name="Note 3 6" xfId="1520"/>
    <cellStyle name="Note 3 6 2" xfId="2379"/>
    <cellStyle name="Note 3 6 2 2" xfId="3247"/>
    <cellStyle name="Note 3 6 2 2 2" xfId="23251"/>
    <cellStyle name="Note 3 6 2 3" xfId="15528"/>
    <cellStyle name="Note 3 6 3" xfId="2517"/>
    <cellStyle name="Note 3 6 4" xfId="11956"/>
    <cellStyle name="Note 3 7" xfId="1733"/>
    <cellStyle name="Note 3 7 2" xfId="3248"/>
    <cellStyle name="Note 3 7 3" xfId="16884"/>
    <cellStyle name="Note 3 8" xfId="1656"/>
    <cellStyle name="Note 3 8 2" xfId="3249"/>
    <cellStyle name="Note 3 9" xfId="1876"/>
    <cellStyle name="Note 3 9 2" xfId="3250"/>
    <cellStyle name="Note 3_Sheet2" xfId="6575"/>
    <cellStyle name="Note 30" xfId="6576"/>
    <cellStyle name="Note 30 2" xfId="6577"/>
    <cellStyle name="Note 30 2 2" xfId="11968"/>
    <cellStyle name="Note 30 2 2 2" xfId="15529"/>
    <cellStyle name="Note 30 2 2 2 2" xfId="23252"/>
    <cellStyle name="Note 30 2 3" xfId="16886"/>
    <cellStyle name="Note 30 3" xfId="11967"/>
    <cellStyle name="Note 30 3 2" xfId="15530"/>
    <cellStyle name="Note 30 3 2 2" xfId="23253"/>
    <cellStyle name="Note 30 4" xfId="16885"/>
    <cellStyle name="Note 31" xfId="6578"/>
    <cellStyle name="Note 31 2" xfId="6579"/>
    <cellStyle name="Note 31 2 2" xfId="11970"/>
    <cellStyle name="Note 31 2 2 2" xfId="15531"/>
    <cellStyle name="Note 31 2 2 2 2" xfId="23254"/>
    <cellStyle name="Note 31 2 3" xfId="16888"/>
    <cellStyle name="Note 31 3" xfId="11969"/>
    <cellStyle name="Note 31 3 2" xfId="15532"/>
    <cellStyle name="Note 31 3 2 2" xfId="23255"/>
    <cellStyle name="Note 31 4" xfId="16887"/>
    <cellStyle name="Note 32" xfId="6580"/>
    <cellStyle name="Note 32 2" xfId="6581"/>
    <cellStyle name="Note 32 2 2" xfId="11972"/>
    <cellStyle name="Note 32 2 2 2" xfId="15533"/>
    <cellStyle name="Note 32 2 2 2 2" xfId="23256"/>
    <cellStyle name="Note 32 2 3" xfId="16890"/>
    <cellStyle name="Note 32 3" xfId="11971"/>
    <cellStyle name="Note 32 3 2" xfId="15534"/>
    <cellStyle name="Note 32 3 2 2" xfId="23257"/>
    <cellStyle name="Note 32 4" xfId="16889"/>
    <cellStyle name="Note 33" xfId="6582"/>
    <cellStyle name="Note 33 2" xfId="6583"/>
    <cellStyle name="Note 33 2 2" xfId="11974"/>
    <cellStyle name="Note 33 2 2 2" xfId="15535"/>
    <cellStyle name="Note 33 2 2 2 2" xfId="23258"/>
    <cellStyle name="Note 33 2 3" xfId="16892"/>
    <cellStyle name="Note 33 3" xfId="11973"/>
    <cellStyle name="Note 33 3 2" xfId="15536"/>
    <cellStyle name="Note 33 3 2 2" xfId="23259"/>
    <cellStyle name="Note 33 4" xfId="16891"/>
    <cellStyle name="Note 34" xfId="6584"/>
    <cellStyle name="Note 34 2" xfId="6585"/>
    <cellStyle name="Note 34 2 2" xfId="11976"/>
    <cellStyle name="Note 34 2 2 2" xfId="15537"/>
    <cellStyle name="Note 34 2 2 2 2" xfId="23260"/>
    <cellStyle name="Note 34 2 3" xfId="16894"/>
    <cellStyle name="Note 34 3" xfId="11975"/>
    <cellStyle name="Note 34 3 2" xfId="15538"/>
    <cellStyle name="Note 34 3 2 2" xfId="23261"/>
    <cellStyle name="Note 34 4" xfId="16893"/>
    <cellStyle name="Note 35" xfId="6586"/>
    <cellStyle name="Note 35 2" xfId="6587"/>
    <cellStyle name="Note 35 2 2" xfId="11978"/>
    <cellStyle name="Note 35 2 2 2" xfId="15539"/>
    <cellStyle name="Note 35 2 2 2 2" xfId="23262"/>
    <cellStyle name="Note 35 2 3" xfId="16896"/>
    <cellStyle name="Note 35 3" xfId="11977"/>
    <cellStyle name="Note 35 3 2" xfId="15540"/>
    <cellStyle name="Note 35 3 2 2" xfId="23263"/>
    <cellStyle name="Note 35 4" xfId="16895"/>
    <cellStyle name="Note 36" xfId="6588"/>
    <cellStyle name="Note 36 2" xfId="6589"/>
    <cellStyle name="Note 36 2 2" xfId="11980"/>
    <cellStyle name="Note 36 2 2 2" xfId="15541"/>
    <cellStyle name="Note 36 2 2 2 2" xfId="23264"/>
    <cellStyle name="Note 36 2 3" xfId="16898"/>
    <cellStyle name="Note 36 3" xfId="11979"/>
    <cellStyle name="Note 36 3 2" xfId="15542"/>
    <cellStyle name="Note 36 3 2 2" xfId="23265"/>
    <cellStyle name="Note 36 4" xfId="16897"/>
    <cellStyle name="Note 37" xfId="6590"/>
    <cellStyle name="Note 37 2" xfId="6591"/>
    <cellStyle name="Note 37 2 2" xfId="11982"/>
    <cellStyle name="Note 37 2 2 2" xfId="15543"/>
    <cellStyle name="Note 37 2 2 2 2" xfId="23266"/>
    <cellStyle name="Note 37 2 3" xfId="10020"/>
    <cellStyle name="Note 37 3" xfId="8560"/>
    <cellStyle name="Note 37 3 2" xfId="11983"/>
    <cellStyle name="Note 37 3 2 2" xfId="15545"/>
    <cellStyle name="Note 37 3 2 2 2" xfId="23268"/>
    <cellStyle name="Note 37 3 3" xfId="10271"/>
    <cellStyle name="Note 37 3 3 2" xfId="15546"/>
    <cellStyle name="Note 37 3 3 2 2" xfId="23269"/>
    <cellStyle name="Note 37 3 3 3" xfId="20250"/>
    <cellStyle name="Note 37 3 4" xfId="15544"/>
    <cellStyle name="Note 37 3 4 2" xfId="23267"/>
    <cellStyle name="Note 37 3 5" xfId="17976"/>
    <cellStyle name="Note 37 3 5 2" xfId="24777"/>
    <cellStyle name="Note 37 3 6" xfId="19459"/>
    <cellStyle name="Note 37 4" xfId="9051"/>
    <cellStyle name="Note 37 4 2" xfId="11984"/>
    <cellStyle name="Note 37 4 2 2" xfId="15547"/>
    <cellStyle name="Note 37 4 2 2 2" xfId="23270"/>
    <cellStyle name="Note 37 5" xfId="9677"/>
    <cellStyle name="Note 37 5 2" xfId="11981"/>
    <cellStyle name="Note 37 5 2 2" xfId="15549"/>
    <cellStyle name="Note 37 5 2 2 2" xfId="23272"/>
    <cellStyle name="Note 37 5 3" xfId="15548"/>
    <cellStyle name="Note 37 5 3 2" xfId="23271"/>
    <cellStyle name="Note 37 5 4" xfId="19959"/>
    <cellStyle name="Note 38" xfId="6592"/>
    <cellStyle name="Note 38 2" xfId="6593"/>
    <cellStyle name="Note 38 2 2" xfId="11986"/>
    <cellStyle name="Note 38 2 2 2" xfId="15550"/>
    <cellStyle name="Note 38 2 2 2 2" xfId="23273"/>
    <cellStyle name="Note 38 2 3" xfId="10021"/>
    <cellStyle name="Note 38 3" xfId="8561"/>
    <cellStyle name="Note 38 3 2" xfId="11987"/>
    <cellStyle name="Note 38 3 2 2" xfId="15552"/>
    <cellStyle name="Note 38 3 2 2 2" xfId="23275"/>
    <cellStyle name="Note 38 3 3" xfId="10272"/>
    <cellStyle name="Note 38 3 3 2" xfId="15553"/>
    <cellStyle name="Note 38 3 3 2 2" xfId="23276"/>
    <cellStyle name="Note 38 3 3 3" xfId="20251"/>
    <cellStyle name="Note 38 3 4" xfId="15551"/>
    <cellStyle name="Note 38 3 4 2" xfId="23274"/>
    <cellStyle name="Note 38 3 5" xfId="17977"/>
    <cellStyle name="Note 38 3 5 2" xfId="24778"/>
    <cellStyle name="Note 38 3 6" xfId="19460"/>
    <cellStyle name="Note 38 4" xfId="9052"/>
    <cellStyle name="Note 38 4 2" xfId="11988"/>
    <cellStyle name="Note 38 4 2 2" xfId="15554"/>
    <cellStyle name="Note 38 4 2 2 2" xfId="23277"/>
    <cellStyle name="Note 38 5" xfId="9678"/>
    <cellStyle name="Note 38 5 2" xfId="11985"/>
    <cellStyle name="Note 38 5 2 2" xfId="15556"/>
    <cellStyle name="Note 38 5 2 2 2" xfId="23279"/>
    <cellStyle name="Note 38 5 3" xfId="15555"/>
    <cellStyle name="Note 38 5 3 2" xfId="23278"/>
    <cellStyle name="Note 38 5 4" xfId="19960"/>
    <cellStyle name="Note 39" xfId="6594"/>
    <cellStyle name="Note 39 2" xfId="6595"/>
    <cellStyle name="Note 39 2 2" xfId="11990"/>
    <cellStyle name="Note 39 2 2 2" xfId="15557"/>
    <cellStyle name="Note 39 2 2 2 2" xfId="23280"/>
    <cellStyle name="Note 39 2 3" xfId="10022"/>
    <cellStyle name="Note 39 3" xfId="8562"/>
    <cellStyle name="Note 39 3 2" xfId="11991"/>
    <cellStyle name="Note 39 3 2 2" xfId="15559"/>
    <cellStyle name="Note 39 3 2 2 2" xfId="23282"/>
    <cellStyle name="Note 39 3 3" xfId="10273"/>
    <cellStyle name="Note 39 3 3 2" xfId="15560"/>
    <cellStyle name="Note 39 3 3 2 2" xfId="23283"/>
    <cellStyle name="Note 39 3 3 3" xfId="20252"/>
    <cellStyle name="Note 39 3 4" xfId="15558"/>
    <cellStyle name="Note 39 3 4 2" xfId="23281"/>
    <cellStyle name="Note 39 3 5" xfId="17978"/>
    <cellStyle name="Note 39 3 5 2" xfId="24779"/>
    <cellStyle name="Note 39 3 6" xfId="19461"/>
    <cellStyle name="Note 39 4" xfId="9053"/>
    <cellStyle name="Note 39 4 2" xfId="11992"/>
    <cellStyle name="Note 39 4 2 2" xfId="15561"/>
    <cellStyle name="Note 39 4 2 2 2" xfId="23284"/>
    <cellStyle name="Note 39 5" xfId="9679"/>
    <cellStyle name="Note 39 5 2" xfId="11989"/>
    <cellStyle name="Note 39 5 2 2" xfId="15563"/>
    <cellStyle name="Note 39 5 2 2 2" xfId="23286"/>
    <cellStyle name="Note 39 5 3" xfId="15562"/>
    <cellStyle name="Note 39 5 3 2" xfId="23285"/>
    <cellStyle name="Note 39 5 4" xfId="19961"/>
    <cellStyle name="Note 4" xfId="629"/>
    <cellStyle name="Note 4 10" xfId="1689"/>
    <cellStyle name="Note 4 10 2" xfId="3251"/>
    <cellStyle name="Note 4 11" xfId="6596"/>
    <cellStyle name="Note 4 2" xfId="630"/>
    <cellStyle name="Note 4 2 2" xfId="1250"/>
    <cellStyle name="Note 4 2 2 2" xfId="1480"/>
    <cellStyle name="Note 4 2 2 2 2" xfId="2355"/>
    <cellStyle name="Note 4 2 2 2 2 2" xfId="3252"/>
    <cellStyle name="Note 4 2 2 2 2 2 2" xfId="23287"/>
    <cellStyle name="Note 4 2 2 2 2 2 3" xfId="15564"/>
    <cellStyle name="Note 4 2 2 2 2 3" xfId="11996"/>
    <cellStyle name="Note 4 2 2 2 3" xfId="2496"/>
    <cellStyle name="Note 4 2 2 2 3 2" xfId="10024"/>
    <cellStyle name="Note 4 2 2 2 4" xfId="6599"/>
    <cellStyle name="Note 4 2 2 3" xfId="1066"/>
    <cellStyle name="Note 4 2 2 3 2" xfId="2247"/>
    <cellStyle name="Note 4 2 2 3 2 2" xfId="3253"/>
    <cellStyle name="Note 4 2 2 3 2 2 2" xfId="23289"/>
    <cellStyle name="Note 4 2 2 3 2 2 3" xfId="15566"/>
    <cellStyle name="Note 4 2 2 3 2 3" xfId="11997"/>
    <cellStyle name="Note 4 2 2 3 3" xfId="1942"/>
    <cellStyle name="Note 4 2 2 3 3 2" xfId="15567"/>
    <cellStyle name="Note 4 2 2 3 3 2 2" xfId="23290"/>
    <cellStyle name="Note 4 2 2 3 3 3" xfId="20254"/>
    <cellStyle name="Note 4 2 2 3 3 4" xfId="10275"/>
    <cellStyle name="Note 4 2 2 3 4" xfId="15565"/>
    <cellStyle name="Note 4 2 2 3 4 2" xfId="23288"/>
    <cellStyle name="Note 4 2 2 3 5" xfId="17980"/>
    <cellStyle name="Note 4 2 2 3 5 2" xfId="24781"/>
    <cellStyle name="Note 4 2 2 3 6" xfId="19463"/>
    <cellStyle name="Note 4 2 2 3 7" xfId="8564"/>
    <cellStyle name="Note 4 2 2 4" xfId="1797"/>
    <cellStyle name="Note 4 2 2 4 2" xfId="3254"/>
    <cellStyle name="Note 4 2 2 4 2 2" xfId="15568"/>
    <cellStyle name="Note 4 2 2 4 2 2 2" xfId="23291"/>
    <cellStyle name="Note 4 2 2 4 2 3" xfId="11998"/>
    <cellStyle name="Note 4 2 2 4 3" xfId="9055"/>
    <cellStyle name="Note 4 2 2 5" xfId="1782"/>
    <cellStyle name="Note 4 2 2 5 2" xfId="3255"/>
    <cellStyle name="Note 4 2 2 5 2 2" xfId="15570"/>
    <cellStyle name="Note 4 2 2 5 2 2 2" xfId="23293"/>
    <cellStyle name="Note 4 2 2 5 2 3" xfId="11995"/>
    <cellStyle name="Note 4 2 2 5 3" xfId="15569"/>
    <cellStyle name="Note 4 2 2 5 3 2" xfId="23292"/>
    <cellStyle name="Note 4 2 2 5 4" xfId="19963"/>
    <cellStyle name="Note 4 2 2 5 5" xfId="9681"/>
    <cellStyle name="Note 4 2 2 6" xfId="1810"/>
    <cellStyle name="Note 4 2 2 6 2" xfId="3256"/>
    <cellStyle name="Note 4 2 2 7" xfId="1650"/>
    <cellStyle name="Note 4 2 2 7 2" xfId="3257"/>
    <cellStyle name="Note 4 2 2 8" xfId="6598"/>
    <cellStyle name="Note 4 2 3" xfId="1479"/>
    <cellStyle name="Note 4 2 3 2" xfId="2354"/>
    <cellStyle name="Note 4 2 3 2 2" xfId="3258"/>
    <cellStyle name="Note 4 2 3 2 2 2" xfId="23294"/>
    <cellStyle name="Note 4 2 3 2 2 3" xfId="15571"/>
    <cellStyle name="Note 4 2 3 2 3" xfId="11999"/>
    <cellStyle name="Note 4 2 3 3" xfId="2495"/>
    <cellStyle name="Note 4 2 3 3 2" xfId="10025"/>
    <cellStyle name="Note 4 2 3 4" xfId="6600"/>
    <cellStyle name="Note 4 2 4" xfId="1604"/>
    <cellStyle name="Note 4 2 4 2" xfId="2437"/>
    <cellStyle name="Note 4 2 4 2 2" xfId="3259"/>
    <cellStyle name="Note 4 2 4 2 2 2" xfId="23296"/>
    <cellStyle name="Note 4 2 4 2 2 3" xfId="15573"/>
    <cellStyle name="Note 4 2 4 2 3" xfId="12000"/>
    <cellStyle name="Note 4 2 4 3" xfId="2558"/>
    <cellStyle name="Note 4 2 4 3 2" xfId="15574"/>
    <cellStyle name="Note 4 2 4 3 2 2" xfId="23297"/>
    <cellStyle name="Note 4 2 4 3 3" xfId="20253"/>
    <cellStyle name="Note 4 2 4 3 4" xfId="10274"/>
    <cellStyle name="Note 4 2 4 4" xfId="15572"/>
    <cellStyle name="Note 4 2 4 4 2" xfId="23295"/>
    <cellStyle name="Note 4 2 4 5" xfId="17979"/>
    <cellStyle name="Note 4 2 4 5 2" xfId="24780"/>
    <cellStyle name="Note 4 2 4 6" xfId="19462"/>
    <cellStyle name="Note 4 2 4 7" xfId="8563"/>
    <cellStyle name="Note 4 2 5" xfId="1796"/>
    <cellStyle name="Note 4 2 5 2" xfId="3260"/>
    <cellStyle name="Note 4 2 5 2 2" xfId="15575"/>
    <cellStyle name="Note 4 2 5 2 2 2" xfId="23298"/>
    <cellStyle name="Note 4 2 5 2 3" xfId="12001"/>
    <cellStyle name="Note 4 2 5 3" xfId="9054"/>
    <cellStyle name="Note 4 2 6" xfId="1812"/>
    <cellStyle name="Note 4 2 6 2" xfId="3261"/>
    <cellStyle name="Note 4 2 6 2 2" xfId="15577"/>
    <cellStyle name="Note 4 2 6 2 2 2" xfId="23300"/>
    <cellStyle name="Note 4 2 6 2 3" xfId="11994"/>
    <cellStyle name="Note 4 2 6 3" xfId="15576"/>
    <cellStyle name="Note 4 2 6 3 2" xfId="23299"/>
    <cellStyle name="Note 4 2 6 4" xfId="19962"/>
    <cellStyle name="Note 4 2 6 5" xfId="9680"/>
    <cellStyle name="Note 4 2 7" xfId="1677"/>
    <cellStyle name="Note 4 2 7 2" xfId="3262"/>
    <cellStyle name="Note 4 2 8" xfId="1871"/>
    <cellStyle name="Note 4 2 8 2" xfId="3263"/>
    <cellStyle name="Note 4 2 9" xfId="6597"/>
    <cellStyle name="Note 4 3" xfId="1251"/>
    <cellStyle name="Note 4 3 2" xfId="1481"/>
    <cellStyle name="Note 4 3 2 2" xfId="2356"/>
    <cellStyle name="Note 4 3 2 2 2" xfId="3264"/>
    <cellStyle name="Note 4 3 2 2 2 2" xfId="23301"/>
    <cellStyle name="Note 4 3 2 2 3" xfId="15578"/>
    <cellStyle name="Note 4 3 2 3" xfId="2497"/>
    <cellStyle name="Note 4 3 2 4" xfId="12002"/>
    <cellStyle name="Note 4 3 3" xfId="1575"/>
    <cellStyle name="Note 4 3 3 2" xfId="2416"/>
    <cellStyle name="Note 4 3 3 2 2" xfId="3265"/>
    <cellStyle name="Note 4 3 3 3" xfId="2545"/>
    <cellStyle name="Note 4 3 4" xfId="1798"/>
    <cellStyle name="Note 4 3 4 2" xfId="3266"/>
    <cellStyle name="Note 4 3 4 3" xfId="17834"/>
    <cellStyle name="Note 4 3 5" xfId="1643"/>
    <cellStyle name="Note 4 3 5 2" xfId="3267"/>
    <cellStyle name="Note 4 3 6" xfId="1821"/>
    <cellStyle name="Note 4 3 6 2" xfId="3268"/>
    <cellStyle name="Note 4 3 7" xfId="1642"/>
    <cellStyle name="Note 4 3 7 2" xfId="3269"/>
    <cellStyle name="Note 4 3 8" xfId="8379"/>
    <cellStyle name="Note 4 4" xfId="1249"/>
    <cellStyle name="Note 4 4 2" xfId="1478"/>
    <cellStyle name="Note 4 4 2 2" xfId="2353"/>
    <cellStyle name="Note 4 4 2 2 2" xfId="3270"/>
    <cellStyle name="Note 4 4 2 2 2 2" xfId="23302"/>
    <cellStyle name="Note 4 4 2 2 3" xfId="15579"/>
    <cellStyle name="Note 4 4 2 3" xfId="2494"/>
    <cellStyle name="Note 4 4 2 4" xfId="12003"/>
    <cellStyle name="Note 4 4 3" xfId="1608"/>
    <cellStyle name="Note 4 4 3 2" xfId="2440"/>
    <cellStyle name="Note 4 4 3 2 2" xfId="3271"/>
    <cellStyle name="Note 4 4 3 3" xfId="2561"/>
    <cellStyle name="Note 4 4 4" xfId="1795"/>
    <cellStyle name="Note 4 4 4 2" xfId="3272"/>
    <cellStyle name="Note 4 4 5" xfId="1781"/>
    <cellStyle name="Note 4 4 5 2" xfId="3273"/>
    <cellStyle name="Note 4 4 6" xfId="1661"/>
    <cellStyle name="Note 4 4 6 2" xfId="3274"/>
    <cellStyle name="Note 4 4 7" xfId="1824"/>
    <cellStyle name="Note 4 4 7 2" xfId="3275"/>
    <cellStyle name="Note 4 4 8" xfId="8952"/>
    <cellStyle name="Note 4 5" xfId="1456"/>
    <cellStyle name="Note 4 5 2" xfId="2335"/>
    <cellStyle name="Note 4 5 2 2" xfId="3276"/>
    <cellStyle name="Note 4 5 2 3" xfId="17669"/>
    <cellStyle name="Note 4 5 3" xfId="2482"/>
    <cellStyle name="Note 4 5 4" xfId="10023"/>
    <cellStyle name="Note 4 6" xfId="1590"/>
    <cellStyle name="Note 4 6 2" xfId="2425"/>
    <cellStyle name="Note 4 6 2 2" xfId="3277"/>
    <cellStyle name="Note 4 6 2 2 2" xfId="23303"/>
    <cellStyle name="Note 4 6 2 3" xfId="15580"/>
    <cellStyle name="Note 4 6 3" xfId="2550"/>
    <cellStyle name="Note 4 6 4" xfId="11993"/>
    <cellStyle name="Note 4 7" xfId="1763"/>
    <cellStyle name="Note 4 7 2" xfId="3278"/>
    <cellStyle name="Note 4 8" xfId="1646"/>
    <cellStyle name="Note 4 8 2" xfId="3279"/>
    <cellStyle name="Note 4 8 3" xfId="16899"/>
    <cellStyle name="Note 4 9" xfId="1828"/>
    <cellStyle name="Note 4 9 2" xfId="3280"/>
    <cellStyle name="Note 4_Sheet2" xfId="6601"/>
    <cellStyle name="Note 40" xfId="6602"/>
    <cellStyle name="Note 40 2" xfId="6603"/>
    <cellStyle name="Note 40 2 2" xfId="12005"/>
    <cellStyle name="Note 40 2 2 2" xfId="15581"/>
    <cellStyle name="Note 40 2 2 2 2" xfId="23304"/>
    <cellStyle name="Note 40 2 3" xfId="10026"/>
    <cellStyle name="Note 40 3" xfId="8565"/>
    <cellStyle name="Note 40 3 2" xfId="12006"/>
    <cellStyle name="Note 40 3 2 2" xfId="15583"/>
    <cellStyle name="Note 40 3 2 2 2" xfId="23306"/>
    <cellStyle name="Note 40 3 3" xfId="10276"/>
    <cellStyle name="Note 40 3 3 2" xfId="15584"/>
    <cellStyle name="Note 40 3 3 2 2" xfId="23307"/>
    <cellStyle name="Note 40 3 3 3" xfId="20255"/>
    <cellStyle name="Note 40 3 4" xfId="15582"/>
    <cellStyle name="Note 40 3 4 2" xfId="23305"/>
    <cellStyle name="Note 40 3 5" xfId="17981"/>
    <cellStyle name="Note 40 3 5 2" xfId="24782"/>
    <cellStyle name="Note 40 3 6" xfId="19464"/>
    <cellStyle name="Note 40 4" xfId="9056"/>
    <cellStyle name="Note 40 4 2" xfId="12007"/>
    <cellStyle name="Note 40 4 2 2" xfId="15585"/>
    <cellStyle name="Note 40 4 2 2 2" xfId="23308"/>
    <cellStyle name="Note 40 5" xfId="9682"/>
    <cellStyle name="Note 40 5 2" xfId="12004"/>
    <cellStyle name="Note 40 5 2 2" xfId="15587"/>
    <cellStyle name="Note 40 5 2 2 2" xfId="23310"/>
    <cellStyle name="Note 40 5 3" xfId="15586"/>
    <cellStyle name="Note 40 5 3 2" xfId="23309"/>
    <cellStyle name="Note 40 5 4" xfId="19964"/>
    <cellStyle name="Note 41" xfId="6604"/>
    <cellStyle name="Note 41 2" xfId="6605"/>
    <cellStyle name="Note 41 2 2" xfId="12009"/>
    <cellStyle name="Note 41 2 2 2" xfId="15588"/>
    <cellStyle name="Note 41 2 2 2 2" xfId="23311"/>
    <cellStyle name="Note 41 2 3" xfId="10027"/>
    <cellStyle name="Note 41 3" xfId="8566"/>
    <cellStyle name="Note 41 3 2" xfId="12010"/>
    <cellStyle name="Note 41 3 2 2" xfId="15590"/>
    <cellStyle name="Note 41 3 2 2 2" xfId="23313"/>
    <cellStyle name="Note 41 3 3" xfId="10277"/>
    <cellStyle name="Note 41 3 3 2" xfId="15591"/>
    <cellStyle name="Note 41 3 3 2 2" xfId="23314"/>
    <cellStyle name="Note 41 3 3 3" xfId="20256"/>
    <cellStyle name="Note 41 3 4" xfId="15589"/>
    <cellStyle name="Note 41 3 4 2" xfId="23312"/>
    <cellStyle name="Note 41 3 5" xfId="17982"/>
    <cellStyle name="Note 41 3 5 2" xfId="24783"/>
    <cellStyle name="Note 41 3 6" xfId="19465"/>
    <cellStyle name="Note 41 4" xfId="9057"/>
    <cellStyle name="Note 41 4 2" xfId="12011"/>
    <cellStyle name="Note 41 4 2 2" xfId="15592"/>
    <cellStyle name="Note 41 4 2 2 2" xfId="23315"/>
    <cellStyle name="Note 41 5" xfId="9683"/>
    <cellStyle name="Note 41 5 2" xfId="12008"/>
    <cellStyle name="Note 41 5 2 2" xfId="15594"/>
    <cellStyle name="Note 41 5 2 2 2" xfId="23317"/>
    <cellStyle name="Note 41 5 3" xfId="15593"/>
    <cellStyle name="Note 41 5 3 2" xfId="23316"/>
    <cellStyle name="Note 41 5 4" xfId="19965"/>
    <cellStyle name="Note 42" xfId="6606"/>
    <cellStyle name="Note 42 2" xfId="12012"/>
    <cellStyle name="Note 42 2 2" xfId="15595"/>
    <cellStyle name="Note 42 2 2 2" xfId="23318"/>
    <cellStyle name="Note 42 3" xfId="16900"/>
    <cellStyle name="Note 43" xfId="6607"/>
    <cellStyle name="Note 43 2" xfId="12013"/>
    <cellStyle name="Note 43 2 2" xfId="15596"/>
    <cellStyle name="Note 43 2 2 2" xfId="23319"/>
    <cellStyle name="Note 43 3" xfId="16901"/>
    <cellStyle name="Note 44" xfId="6608"/>
    <cellStyle name="Note 44 2" xfId="12014"/>
    <cellStyle name="Note 44 2 2" xfId="15597"/>
    <cellStyle name="Note 44 2 2 2" xfId="23320"/>
    <cellStyle name="Note 44 3" xfId="16902"/>
    <cellStyle name="Note 45" xfId="6609"/>
    <cellStyle name="Note 45 2" xfId="12015"/>
    <cellStyle name="Note 45 2 2" xfId="15598"/>
    <cellStyle name="Note 45 2 2 2" xfId="23321"/>
    <cellStyle name="Note 45 3" xfId="16903"/>
    <cellStyle name="Note 46" xfId="6610"/>
    <cellStyle name="Note 46 2" xfId="12016"/>
    <cellStyle name="Note 46 2 2" xfId="15599"/>
    <cellStyle name="Note 46 2 2 2" xfId="23322"/>
    <cellStyle name="Note 46 3" xfId="16904"/>
    <cellStyle name="Note 47" xfId="6611"/>
    <cellStyle name="Note 47 2" xfId="12017"/>
    <cellStyle name="Note 47 2 2" xfId="15600"/>
    <cellStyle name="Note 47 2 2 2" xfId="23323"/>
    <cellStyle name="Note 47 3" xfId="16905"/>
    <cellStyle name="Note 48" xfId="6612"/>
    <cellStyle name="Note 48 2" xfId="12018"/>
    <cellStyle name="Note 48 2 2" xfId="15601"/>
    <cellStyle name="Note 48 2 2 2" xfId="23324"/>
    <cellStyle name="Note 48 3" xfId="16906"/>
    <cellStyle name="Note 49" xfId="6613"/>
    <cellStyle name="Note 49 2" xfId="12019"/>
    <cellStyle name="Note 49 2 2" xfId="15602"/>
    <cellStyle name="Note 49 2 2 2" xfId="23325"/>
    <cellStyle name="Note 49 3" xfId="16907"/>
    <cellStyle name="Note 5" xfId="631"/>
    <cellStyle name="Note 5 10" xfId="1768"/>
    <cellStyle name="Note 5 10 2" xfId="3281"/>
    <cellStyle name="Note 5 11" xfId="6614"/>
    <cellStyle name="Note 5 2" xfId="1253"/>
    <cellStyle name="Note 5 2 2" xfId="1254"/>
    <cellStyle name="Note 5 2 2 2" xfId="1484"/>
    <cellStyle name="Note 5 2 2 2 2" xfId="2359"/>
    <cellStyle name="Note 5 2 2 2 2 2" xfId="3282"/>
    <cellStyle name="Note 5 2 2 2 3" xfId="2500"/>
    <cellStyle name="Note 5 2 2 3" xfId="1464"/>
    <cellStyle name="Note 5 2 2 3 2" xfId="2342"/>
    <cellStyle name="Note 5 2 2 3 2 2" xfId="3283"/>
    <cellStyle name="Note 5 2 2 3 2 3" xfId="23326"/>
    <cellStyle name="Note 5 2 2 3 3" xfId="2486"/>
    <cellStyle name="Note 5 2 2 3 4" xfId="15603"/>
    <cellStyle name="Note 5 2 2 4" xfId="1801"/>
    <cellStyle name="Note 5 2 2 4 2" xfId="3284"/>
    <cellStyle name="Note 5 2 2 5" xfId="1746"/>
    <cellStyle name="Note 5 2 2 5 2" xfId="3285"/>
    <cellStyle name="Note 5 2 2 6" xfId="1872"/>
    <cellStyle name="Note 5 2 2 6 2" xfId="3286"/>
    <cellStyle name="Note 5 2 2 7" xfId="1858"/>
    <cellStyle name="Note 5 2 2 7 2" xfId="3287"/>
    <cellStyle name="Note 5 2 2 8" xfId="12021"/>
    <cellStyle name="Note 5 2 3" xfId="1483"/>
    <cellStyle name="Note 5 2 3 2" xfId="2358"/>
    <cellStyle name="Note 5 2 3 2 2" xfId="3288"/>
    <cellStyle name="Note 5 2 3 3" xfId="2499"/>
    <cellStyle name="Note 5 2 4" xfId="1609"/>
    <cellStyle name="Note 5 2 4 2" xfId="2441"/>
    <cellStyle name="Note 5 2 4 2 2" xfId="3289"/>
    <cellStyle name="Note 5 2 4 3" xfId="2562"/>
    <cellStyle name="Note 5 2 4 4" xfId="17835"/>
    <cellStyle name="Note 5 2 5" xfId="1800"/>
    <cellStyle name="Note 5 2 5 2" xfId="3290"/>
    <cellStyle name="Note 5 2 6" xfId="1748"/>
    <cellStyle name="Note 5 2 6 2" xfId="3291"/>
    <cellStyle name="Note 5 2 7" xfId="1679"/>
    <cellStyle name="Note 5 2 7 2" xfId="3292"/>
    <cellStyle name="Note 5 2 8" xfId="1780"/>
    <cellStyle name="Note 5 2 8 2" xfId="3293"/>
    <cellStyle name="Note 5 2 9" xfId="8380"/>
    <cellStyle name="Note 5 3" xfId="1255"/>
    <cellStyle name="Note 5 3 2" xfId="1485"/>
    <cellStyle name="Note 5 3 2 2" xfId="2360"/>
    <cellStyle name="Note 5 3 2 2 2" xfId="3294"/>
    <cellStyle name="Note 5 3 2 2 2 2" xfId="23327"/>
    <cellStyle name="Note 5 3 2 2 3" xfId="15604"/>
    <cellStyle name="Note 5 3 2 3" xfId="2501"/>
    <cellStyle name="Note 5 3 2 4" xfId="12022"/>
    <cellStyle name="Note 5 3 3" xfId="1145"/>
    <cellStyle name="Note 5 3 3 2" xfId="2269"/>
    <cellStyle name="Note 5 3 3 2 2" xfId="3295"/>
    <cellStyle name="Note 5 3 3 3" xfId="1930"/>
    <cellStyle name="Note 5 3 4" xfId="1802"/>
    <cellStyle name="Note 5 3 4 2" xfId="3296"/>
    <cellStyle name="Note 5 3 5" xfId="1721"/>
    <cellStyle name="Note 5 3 5 2" xfId="3297"/>
    <cellStyle name="Note 5 3 6" xfId="1680"/>
    <cellStyle name="Note 5 3 6 2" xfId="3298"/>
    <cellStyle name="Note 5 3 7" xfId="1898"/>
    <cellStyle name="Note 5 3 7 2" xfId="3299"/>
    <cellStyle name="Note 5 3 8" xfId="8951"/>
    <cellStyle name="Note 5 4" xfId="1252"/>
    <cellStyle name="Note 5 4 2" xfId="2292"/>
    <cellStyle name="Note 5 4 2 2" xfId="3301"/>
    <cellStyle name="Note 5 4 2 3" xfId="17670"/>
    <cellStyle name="Note 5 4 3" xfId="2459"/>
    <cellStyle name="Note 5 4 3 2" xfId="3302"/>
    <cellStyle name="Note 5 4 4" xfId="3300"/>
    <cellStyle name="Note 5 4 5" xfId="10028"/>
    <cellStyle name="Note 5 5" xfId="1482"/>
    <cellStyle name="Note 5 5 2" xfId="2357"/>
    <cellStyle name="Note 5 5 2 2" xfId="3303"/>
    <cellStyle name="Note 5 5 2 2 2" xfId="23328"/>
    <cellStyle name="Note 5 5 2 3" xfId="15605"/>
    <cellStyle name="Note 5 5 3" xfId="2498"/>
    <cellStyle name="Note 5 5 4" xfId="12020"/>
    <cellStyle name="Note 5 6" xfId="1551"/>
    <cellStyle name="Note 5 6 2" xfId="2402"/>
    <cellStyle name="Note 5 6 2 2" xfId="3304"/>
    <cellStyle name="Note 5 6 3" xfId="2534"/>
    <cellStyle name="Note 5 7" xfId="1799"/>
    <cellStyle name="Note 5 7 2" xfId="3305"/>
    <cellStyle name="Note 5 7 3" xfId="16908"/>
    <cellStyle name="Note 5 8" xfId="1759"/>
    <cellStyle name="Note 5 8 2" xfId="3306"/>
    <cellStyle name="Note 5 9" xfId="1678"/>
    <cellStyle name="Note 5 9 2" xfId="3307"/>
    <cellStyle name="Note 50" xfId="6615"/>
    <cellStyle name="Note 50 2" xfId="12023"/>
    <cellStyle name="Note 50 2 2" xfId="15606"/>
    <cellStyle name="Note 50 2 2 2" xfId="23329"/>
    <cellStyle name="Note 50 3" xfId="16909"/>
    <cellStyle name="Note 51" xfId="6616"/>
    <cellStyle name="Note 51 2" xfId="12024"/>
    <cellStyle name="Note 51 2 2" xfId="15607"/>
    <cellStyle name="Note 51 2 2 2" xfId="23330"/>
    <cellStyle name="Note 51 3" xfId="16910"/>
    <cellStyle name="Note 52" xfId="6617"/>
    <cellStyle name="Note 52 2" xfId="12025"/>
    <cellStyle name="Note 52 2 2" xfId="15608"/>
    <cellStyle name="Note 52 2 2 2" xfId="23331"/>
    <cellStyle name="Note 52 3" xfId="16911"/>
    <cellStyle name="Note 53" xfId="6618"/>
    <cellStyle name="Note 53 2" xfId="12026"/>
    <cellStyle name="Note 53 2 2" xfId="15609"/>
    <cellStyle name="Note 53 2 2 2" xfId="23332"/>
    <cellStyle name="Note 53 3" xfId="16912"/>
    <cellStyle name="Note 54" xfId="6619"/>
    <cellStyle name="Note 54 2" xfId="12027"/>
    <cellStyle name="Note 54 2 2" xfId="15610"/>
    <cellStyle name="Note 54 2 2 2" xfId="23333"/>
    <cellStyle name="Note 54 3" xfId="16913"/>
    <cellStyle name="Note 55" xfId="6620"/>
    <cellStyle name="Note 55 2" xfId="12028"/>
    <cellStyle name="Note 55 2 2" xfId="15611"/>
    <cellStyle name="Note 55 2 2 2" xfId="23334"/>
    <cellStyle name="Note 55 3" xfId="16914"/>
    <cellStyle name="Note 56" xfId="6621"/>
    <cellStyle name="Note 56 2" xfId="12029"/>
    <cellStyle name="Note 56 2 2" xfId="15612"/>
    <cellStyle name="Note 56 2 2 2" xfId="23335"/>
    <cellStyle name="Note 56 3" xfId="16915"/>
    <cellStyle name="Note 57" xfId="6622"/>
    <cellStyle name="Note 57 2" xfId="12030"/>
    <cellStyle name="Note 57 2 2" xfId="15613"/>
    <cellStyle name="Note 57 2 2 2" xfId="23336"/>
    <cellStyle name="Note 57 3" xfId="16916"/>
    <cellStyle name="Note 58" xfId="6623"/>
    <cellStyle name="Note 58 2" xfId="12031"/>
    <cellStyle name="Note 58 2 2" xfId="15614"/>
    <cellStyle name="Note 58 2 2 2" xfId="23337"/>
    <cellStyle name="Note 58 3" xfId="16917"/>
    <cellStyle name="Note 59" xfId="6624"/>
    <cellStyle name="Note 59 2" xfId="12032"/>
    <cellStyle name="Note 59 2 2" xfId="15615"/>
    <cellStyle name="Note 59 2 2 2" xfId="23338"/>
    <cellStyle name="Note 59 3" xfId="16918"/>
    <cellStyle name="Note 6" xfId="632"/>
    <cellStyle name="Note 6 2" xfId="2148"/>
    <cellStyle name="Note 6 2 2" xfId="3308"/>
    <cellStyle name="Note 6 2 2 2" xfId="23339"/>
    <cellStyle name="Note 6 2 2 3" xfId="15616"/>
    <cellStyle name="Note 6 2 3" xfId="12033"/>
    <cellStyle name="Note 6 3" xfId="2053"/>
    <cellStyle name="Note 6 3 2" xfId="3309"/>
    <cellStyle name="Note 6 3 2 2" xfId="20620"/>
    <cellStyle name="Note 6 3 3" xfId="12832"/>
    <cellStyle name="Note 6 4" xfId="2630"/>
    <cellStyle name="Note 6 4 2" xfId="16919"/>
    <cellStyle name="Note 6 5" xfId="18479"/>
    <cellStyle name="Note 6 6" xfId="6625"/>
    <cellStyle name="Note 60" xfId="6626"/>
    <cellStyle name="Note 60 2" xfId="12034"/>
    <cellStyle name="Note 60 2 2" xfId="15617"/>
    <cellStyle name="Note 60 2 2 2" xfId="23340"/>
    <cellStyle name="Note 60 3" xfId="16920"/>
    <cellStyle name="Note 61" xfId="6627"/>
    <cellStyle name="Note 61 2" xfId="12035"/>
    <cellStyle name="Note 61 2 2" xfId="15618"/>
    <cellStyle name="Note 61 2 2 2" xfId="23341"/>
    <cellStyle name="Note 61 3" xfId="16921"/>
    <cellStyle name="Note 62" xfId="6628"/>
    <cellStyle name="Note 62 2" xfId="12036"/>
    <cellStyle name="Note 62 2 2" xfId="15619"/>
    <cellStyle name="Note 62 2 2 2" xfId="23342"/>
    <cellStyle name="Note 62 3" xfId="16922"/>
    <cellStyle name="Note 63" xfId="6629"/>
    <cellStyle name="Note 63 2" xfId="12037"/>
    <cellStyle name="Note 63 2 2" xfId="15620"/>
    <cellStyle name="Note 63 2 2 2" xfId="23343"/>
    <cellStyle name="Note 63 3" xfId="16923"/>
    <cellStyle name="Note 64" xfId="6630"/>
    <cellStyle name="Note 64 2" xfId="12038"/>
    <cellStyle name="Note 64 2 2" xfId="15621"/>
    <cellStyle name="Note 64 2 2 2" xfId="23344"/>
    <cellStyle name="Note 64 3" xfId="16924"/>
    <cellStyle name="Note 65" xfId="6631"/>
    <cellStyle name="Note 65 2" xfId="12039"/>
    <cellStyle name="Note 65 2 2" xfId="15622"/>
    <cellStyle name="Note 65 2 2 2" xfId="23345"/>
    <cellStyle name="Note 66" xfId="8381"/>
    <cellStyle name="Note 66 2" xfId="12040"/>
    <cellStyle name="Note 66 2 2" xfId="15623"/>
    <cellStyle name="Note 66 2 2 2" xfId="23346"/>
    <cellStyle name="Note 67" xfId="17097"/>
    <cellStyle name="Note 7" xfId="2771"/>
    <cellStyle name="Note 7 2" xfId="12041"/>
    <cellStyle name="Note 7 2 2" xfId="15624"/>
    <cellStyle name="Note 7 2 2 2" xfId="23347"/>
    <cellStyle name="Note 7 3" xfId="16925"/>
    <cellStyle name="Note 7 4" xfId="6632"/>
    <cellStyle name="Note 8" xfId="6268"/>
    <cellStyle name="Note 8 2" xfId="6634"/>
    <cellStyle name="Note 8 2 2" xfId="6635"/>
    <cellStyle name="Note 8 2 2 2" xfId="12044"/>
    <cellStyle name="Note 8 2 2 2 2" xfId="15625"/>
    <cellStyle name="Note 8 2 2 2 2 2" xfId="23348"/>
    <cellStyle name="Note 8 2 2 3" xfId="10029"/>
    <cellStyle name="Note 8 2 3" xfId="8570"/>
    <cellStyle name="Note 8 2 3 2" xfId="12045"/>
    <cellStyle name="Note 8 2 3 2 2" xfId="15626"/>
    <cellStyle name="Note 8 2 3 2 2 2" xfId="23349"/>
    <cellStyle name="Note 8 2 4" xfId="9058"/>
    <cellStyle name="Note 8 2 4 2" xfId="12046"/>
    <cellStyle name="Note 8 2 4 2 2" xfId="15627"/>
    <cellStyle name="Note 8 2 4 2 2 2" xfId="23350"/>
    <cellStyle name="Note 8 2 5" xfId="12043"/>
    <cellStyle name="Note 8 2 5 2" xfId="15628"/>
    <cellStyle name="Note 8 2 5 2 2" xfId="23351"/>
    <cellStyle name="Note 8 3" xfId="12042"/>
    <cellStyle name="Note 8 3 2" xfId="15629"/>
    <cellStyle name="Note 8 3 2 2" xfId="23352"/>
    <cellStyle name="Note 8 4" xfId="16926"/>
    <cellStyle name="Note 8 5" xfId="6633"/>
    <cellStyle name="Note 9" xfId="6636"/>
    <cellStyle name="Note 9 2" xfId="12047"/>
    <cellStyle name="Note 9 2 2" xfId="15630"/>
    <cellStyle name="Note 9 2 2 2" xfId="23353"/>
    <cellStyle name="Note 9 3" xfId="16927"/>
    <cellStyle name="Num line" xfId="1342"/>
    <cellStyle name="Num line 2" xfId="12048"/>
    <cellStyle name="Num line 2 2" xfId="15631"/>
    <cellStyle name="Num line 2 2 2" xfId="23354"/>
    <cellStyle name="Number [0]" xfId="633"/>
    <cellStyle name="Number [0] 2" xfId="12049"/>
    <cellStyle name="Number [0] 2 2" xfId="15632"/>
    <cellStyle name="Number [0] 2 2 2" xfId="23355"/>
    <cellStyle name="One Dec." xfId="1343"/>
    <cellStyle name="One Dec. 2" xfId="12050"/>
    <cellStyle name="One Dec. 2 2" xfId="15633"/>
    <cellStyle name="One Dec. 2 2 2" xfId="23356"/>
    <cellStyle name="Output" xfId="2736" builtinId="21" customBuiltin="1"/>
    <cellStyle name="Output 10" xfId="6637"/>
    <cellStyle name="Output 10 2" xfId="12051"/>
    <cellStyle name="Output 10 2 2" xfId="15634"/>
    <cellStyle name="Output 10 2 2 2" xfId="23357"/>
    <cellStyle name="Output 11" xfId="6638"/>
    <cellStyle name="Output 11 2" xfId="12052"/>
    <cellStyle name="Output 11 2 2" xfId="15635"/>
    <cellStyle name="Output 11 2 2 2" xfId="23358"/>
    <cellStyle name="Output 12" xfId="6639"/>
    <cellStyle name="Output 12 2" xfId="12053"/>
    <cellStyle name="Output 12 2 2" xfId="15636"/>
    <cellStyle name="Output 12 2 2 2" xfId="23359"/>
    <cellStyle name="Output 13" xfId="6640"/>
    <cellStyle name="Output 13 2" xfId="12054"/>
    <cellStyle name="Output 13 2 2" xfId="15637"/>
    <cellStyle name="Output 13 2 2 2" xfId="23360"/>
    <cellStyle name="Output 14" xfId="6641"/>
    <cellStyle name="Output 14 2" xfId="12055"/>
    <cellStyle name="Output 14 2 2" xfId="15638"/>
    <cellStyle name="Output 14 2 2 2" xfId="23361"/>
    <cellStyle name="Output 15" xfId="6642"/>
    <cellStyle name="Output 15 2" xfId="12056"/>
    <cellStyle name="Output 15 2 2" xfId="15639"/>
    <cellStyle name="Output 15 2 2 2" xfId="23362"/>
    <cellStyle name="Output 16" xfId="6643"/>
    <cellStyle name="Output 16 2" xfId="12057"/>
    <cellStyle name="Output 16 2 2" xfId="15640"/>
    <cellStyle name="Output 16 2 2 2" xfId="23363"/>
    <cellStyle name="Output 17" xfId="6644"/>
    <cellStyle name="Output 17 2" xfId="12058"/>
    <cellStyle name="Output 17 2 2" xfId="15641"/>
    <cellStyle name="Output 17 2 2 2" xfId="23364"/>
    <cellStyle name="Output 18" xfId="6645"/>
    <cellStyle name="Output 18 2" xfId="12059"/>
    <cellStyle name="Output 18 2 2" xfId="15642"/>
    <cellStyle name="Output 18 2 2 2" xfId="23365"/>
    <cellStyle name="Output 19" xfId="6646"/>
    <cellStyle name="Output 19 2" xfId="12060"/>
    <cellStyle name="Output 19 2 2" xfId="15643"/>
    <cellStyle name="Output 19 2 2 2" xfId="23366"/>
    <cellStyle name="Output 2" xfId="634"/>
    <cellStyle name="Output 2 10" xfId="6647"/>
    <cellStyle name="Output 2 2" xfId="635"/>
    <cellStyle name="Output 2 2 2" xfId="2149"/>
    <cellStyle name="Output 2 2 2 2" xfId="3310"/>
    <cellStyle name="Output 2 2 2 2 2" xfId="23367"/>
    <cellStyle name="Output 2 2 2 2 3" xfId="15644"/>
    <cellStyle name="Output 2 2 2 3" xfId="12062"/>
    <cellStyle name="Output 2 2 3" xfId="2254"/>
    <cellStyle name="Output 2 2 4" xfId="2909"/>
    <cellStyle name="Output 2 2 5" xfId="6648"/>
    <cellStyle name="Output 2 3" xfId="1428"/>
    <cellStyle name="Output 2 3 2" xfId="2316"/>
    <cellStyle name="Output 2 3 2 2" xfId="3311"/>
    <cellStyle name="Output 2 3 2 2 2" xfId="23368"/>
    <cellStyle name="Output 2 3 2 2 3" xfId="15645"/>
    <cellStyle name="Output 2 3 2 3" xfId="12063"/>
    <cellStyle name="Output 2 3 3" xfId="2467"/>
    <cellStyle name="Output 2 3 4" xfId="8382"/>
    <cellStyle name="Output 2 4" xfId="1614"/>
    <cellStyle name="Output 2 4 2" xfId="2445"/>
    <cellStyle name="Output 2 4 2 2" xfId="3312"/>
    <cellStyle name="Output 2 4 3" xfId="2566"/>
    <cellStyle name="Output 2 4 4" xfId="10030"/>
    <cellStyle name="Output 2 5" xfId="1620"/>
    <cellStyle name="Output 2 5 2" xfId="2451"/>
    <cellStyle name="Output 2 5 2 2" xfId="3313"/>
    <cellStyle name="Output 2 5 2 2 2" xfId="23369"/>
    <cellStyle name="Output 2 5 2 3" xfId="15646"/>
    <cellStyle name="Output 2 5 3" xfId="2572"/>
    <cellStyle name="Output 2 5 4" xfId="12061"/>
    <cellStyle name="Output 2 6" xfId="1863"/>
    <cellStyle name="Output 2 6 2" xfId="3314"/>
    <cellStyle name="Output 2 7" xfId="1880"/>
    <cellStyle name="Output 2 7 2" xfId="3315"/>
    <cellStyle name="Output 2 8" xfId="1912"/>
    <cellStyle name="Output 2 8 2" xfId="3316"/>
    <cellStyle name="Output 2 9" xfId="2908"/>
    <cellStyle name="Output 20" xfId="6649"/>
    <cellStyle name="Output 20 2" xfId="12064"/>
    <cellStyle name="Output 20 2 2" xfId="15647"/>
    <cellStyle name="Output 20 2 2 2" xfId="23370"/>
    <cellStyle name="Output 21" xfId="6650"/>
    <cellStyle name="Output 21 2" xfId="12065"/>
    <cellStyle name="Output 21 2 2" xfId="15648"/>
    <cellStyle name="Output 21 2 2 2" xfId="23371"/>
    <cellStyle name="Output 22" xfId="6651"/>
    <cellStyle name="Output 22 2" xfId="12066"/>
    <cellStyle name="Output 22 2 2" xfId="15649"/>
    <cellStyle name="Output 22 2 2 2" xfId="23372"/>
    <cellStyle name="Output 23" xfId="16928"/>
    <cellStyle name="Output 3" xfId="636"/>
    <cellStyle name="Output 3 2" xfId="2150"/>
    <cellStyle name="Output 3 2 2" xfId="3317"/>
    <cellStyle name="Output 3 2 2 2" xfId="15650"/>
    <cellStyle name="Output 3 2 2 2 2" xfId="23373"/>
    <cellStyle name="Output 3 2 2 3" xfId="12068"/>
    <cellStyle name="Output 3 2 3" xfId="8383"/>
    <cellStyle name="Output 3 3" xfId="2052"/>
    <cellStyle name="Output 3 3 2" xfId="3318"/>
    <cellStyle name="Output 3 3 2 2" xfId="15651"/>
    <cellStyle name="Output 3 3 2 2 2" xfId="23374"/>
    <cellStyle name="Output 3 3 2 3" xfId="12069"/>
    <cellStyle name="Output 3 3 3" xfId="8954"/>
    <cellStyle name="Output 3 4" xfId="2631"/>
    <cellStyle name="Output 3 4 2" xfId="10031"/>
    <cellStyle name="Output 3 5" xfId="12067"/>
    <cellStyle name="Output 3 5 2" xfId="15652"/>
    <cellStyle name="Output 3 5 2 2" xfId="23375"/>
    <cellStyle name="Output 3 6" xfId="6652"/>
    <cellStyle name="Output 4" xfId="6653"/>
    <cellStyle name="Output 4 2" xfId="6654"/>
    <cellStyle name="Output 4 2 2" xfId="12071"/>
    <cellStyle name="Output 4 2 2 2" xfId="15653"/>
    <cellStyle name="Output 4 2 2 2 2" xfId="23376"/>
    <cellStyle name="Output 4 3" xfId="8384"/>
    <cellStyle name="Output 4 3 2" xfId="12072"/>
    <cellStyle name="Output 4 3 2 2" xfId="15654"/>
    <cellStyle name="Output 4 3 2 2 2" xfId="23377"/>
    <cellStyle name="Output 4 4" xfId="8953"/>
    <cellStyle name="Output 4 4 2" xfId="12073"/>
    <cellStyle name="Output 4 4 2 2" xfId="15655"/>
    <cellStyle name="Output 4 4 2 2 2" xfId="23378"/>
    <cellStyle name="Output 4 5" xfId="10032"/>
    <cellStyle name="Output 4 6" xfId="12070"/>
    <cellStyle name="Output 4 6 2" xfId="15656"/>
    <cellStyle name="Output 4 6 2 2" xfId="23379"/>
    <cellStyle name="Output 5" xfId="6655"/>
    <cellStyle name="Output 5 2" xfId="12074"/>
    <cellStyle name="Output 5 2 2" xfId="15657"/>
    <cellStyle name="Output 5 2 2 2" xfId="23380"/>
    <cellStyle name="Output 6" xfId="6656"/>
    <cellStyle name="Output 6 2" xfId="12075"/>
    <cellStyle name="Output 6 2 2" xfId="15658"/>
    <cellStyle name="Output 6 2 2 2" xfId="23381"/>
    <cellStyle name="Output 7" xfId="6657"/>
    <cellStyle name="Output 7 2" xfId="12076"/>
    <cellStyle name="Output 7 2 2" xfId="15659"/>
    <cellStyle name="Output 7 2 2 2" xfId="23382"/>
    <cellStyle name="Output 8" xfId="6658"/>
    <cellStyle name="Output 8 2" xfId="12077"/>
    <cellStyle name="Output 8 2 2" xfId="15660"/>
    <cellStyle name="Output 8 2 2 2" xfId="23383"/>
    <cellStyle name="Output 9" xfId="6659"/>
    <cellStyle name="Output 9 2" xfId="12078"/>
    <cellStyle name="Output 9 2 2" xfId="15661"/>
    <cellStyle name="Output 9 2 2 2" xfId="23384"/>
    <cellStyle name="Output Amounts" xfId="8385"/>
    <cellStyle name="Output Amounts 2" xfId="12079"/>
    <cellStyle name="Output Amounts 2 2" xfId="15662"/>
    <cellStyle name="Output Amounts 2 2 2" xfId="23385"/>
    <cellStyle name="Output Column Headings" xfId="8386"/>
    <cellStyle name="Output Column Headings 2" xfId="12080"/>
    <cellStyle name="Output Column Headings 2 2" xfId="15663"/>
    <cellStyle name="Output Column Headings 2 2 2" xfId="23386"/>
    <cellStyle name="Output Line Items" xfId="8387"/>
    <cellStyle name="Output Line Items 2" xfId="12081"/>
    <cellStyle name="Output Line Items 2 2" xfId="15664"/>
    <cellStyle name="Output Line Items 2 2 2" xfId="23387"/>
    <cellStyle name="Output Report Heading" xfId="8388"/>
    <cellStyle name="Output Report Heading 2" xfId="12082"/>
    <cellStyle name="Output Report Heading 2 2" xfId="15665"/>
    <cellStyle name="Output Report Heading 2 2 2" xfId="23388"/>
    <cellStyle name="Output Report Title" xfId="8389"/>
    <cellStyle name="Output Report Title 2" xfId="12083"/>
    <cellStyle name="Output Report Title 2 2" xfId="15666"/>
    <cellStyle name="Output Report Title 2 2 2" xfId="23389"/>
    <cellStyle name="P $,(0)" xfId="637"/>
    <cellStyle name="P $,(0) 2" xfId="638"/>
    <cellStyle name="P $,(0) 2 2" xfId="1119"/>
    <cellStyle name="P $,(0) 2 2 2" xfId="20626"/>
    <cellStyle name="P $,(0) 2 3" xfId="15667"/>
    <cellStyle name="P $,(0) 2 3 2" xfId="23390"/>
    <cellStyle name="P $,(0) 2 4" xfId="12084"/>
    <cellStyle name="P $,(0) 3" xfId="1005"/>
    <cellStyle name="Page Number" xfId="639"/>
    <cellStyle name="Page Number 2" xfId="12085"/>
    <cellStyle name="Page Number 2 2" xfId="15668"/>
    <cellStyle name="Page Number 2 2 2" xfId="23391"/>
    <cellStyle name="Percen - Style2" xfId="6660"/>
    <cellStyle name="Percen - Style2 2" xfId="12086"/>
    <cellStyle name="Percen - Style2 2 2" xfId="15669"/>
    <cellStyle name="Percen - Style2 2 2 2" xfId="23392"/>
    <cellStyle name="Percent" xfId="640" builtinId="5"/>
    <cellStyle name="Percent [2]" xfId="641"/>
    <cellStyle name="Percent [2] 2" xfId="642"/>
    <cellStyle name="Percent [2] 2 2" xfId="1120"/>
    <cellStyle name="Percent [2] 2 2 2" xfId="20627"/>
    <cellStyle name="Percent [2] 2 3" xfId="15670"/>
    <cellStyle name="Percent [2] 2 3 2" xfId="23393"/>
    <cellStyle name="Percent [2] 2 4" xfId="12087"/>
    <cellStyle name="Percent [2] 3" xfId="643"/>
    <cellStyle name="Percent [2] 3 2" xfId="1121"/>
    <cellStyle name="Percent [2] 4" xfId="644"/>
    <cellStyle name="Percent [2] 4 2" xfId="645"/>
    <cellStyle name="Percent [2] 5" xfId="16929"/>
    <cellStyle name="Percent 10" xfId="646"/>
    <cellStyle name="Percent 10 2" xfId="1122"/>
    <cellStyle name="Percent 10 2 2" xfId="2911"/>
    <cellStyle name="Percent 10 2 2 2" xfId="15671"/>
    <cellStyle name="Percent 10 2 2 2 2" xfId="23394"/>
    <cellStyle name="Percent 10 2 2 3" xfId="12089"/>
    <cellStyle name="Percent 10 2 3" xfId="17448"/>
    <cellStyle name="Percent 10 3" xfId="2910"/>
    <cellStyle name="Percent 10 3 2" xfId="12090"/>
    <cellStyle name="Percent 10 3 2 2" xfId="15672"/>
    <cellStyle name="Percent 10 3 2 2 2" xfId="23395"/>
    <cellStyle name="Percent 10 3 3" xfId="8390"/>
    <cellStyle name="Percent 10 4" xfId="8391"/>
    <cellStyle name="Percent 10 4 2" xfId="12091"/>
    <cellStyle name="Percent 10 4 2 2" xfId="15673"/>
    <cellStyle name="Percent 10 4 2 2 2" xfId="23396"/>
    <cellStyle name="Percent 10 5" xfId="10034"/>
    <cellStyle name="Percent 10 6" xfId="12088"/>
    <cellStyle name="Percent 10 6 2" xfId="15674"/>
    <cellStyle name="Percent 10 6 2 2" xfId="23397"/>
    <cellStyle name="Percent 10 7" xfId="17447"/>
    <cellStyle name="Percent 10 8" xfId="6662"/>
    <cellStyle name="Percent 100" xfId="17446"/>
    <cellStyle name="Percent 100 2" xfId="24421"/>
    <cellStyle name="Percent 101" xfId="18451"/>
    <cellStyle name="Percent 101 2" xfId="25146"/>
    <cellStyle name="Percent 102" xfId="18489"/>
    <cellStyle name="Percent 102 2" xfId="25159"/>
    <cellStyle name="Percent 103" xfId="18521"/>
    <cellStyle name="Percent 103 2" xfId="25189"/>
    <cellStyle name="Percent 104" xfId="18684"/>
    <cellStyle name="Percent 104 2" xfId="25346"/>
    <cellStyle name="Percent 105" xfId="18722"/>
    <cellStyle name="Percent 105 2" xfId="25381"/>
    <cellStyle name="Percent 106" xfId="18918"/>
    <cellStyle name="Percent 106 2" xfId="25574"/>
    <cellStyle name="Percent 107" xfId="19114"/>
    <cellStyle name="Percent 107 2" xfId="25752"/>
    <cellStyle name="Percent 108" xfId="19124"/>
    <cellStyle name="Percent 108 2" xfId="25757"/>
    <cellStyle name="Percent 109" xfId="18960"/>
    <cellStyle name="Percent 109 2" xfId="25606"/>
    <cellStyle name="Percent 11" xfId="647"/>
    <cellStyle name="Percent 11 2" xfId="1123"/>
    <cellStyle name="Percent 11 2 2" xfId="12093"/>
    <cellStyle name="Percent 11 2 2 2" xfId="15675"/>
    <cellStyle name="Percent 11 2 2 2 2" xfId="23398"/>
    <cellStyle name="Percent 11 2 3" xfId="17450"/>
    <cellStyle name="Percent 11 3" xfId="8392"/>
    <cellStyle name="Percent 11 3 2" xfId="12094"/>
    <cellStyle name="Percent 11 3 2 2" xfId="15676"/>
    <cellStyle name="Percent 11 3 2 2 2" xfId="23399"/>
    <cellStyle name="Percent 11 4" xfId="8393"/>
    <cellStyle name="Percent 11 4 2" xfId="12095"/>
    <cellStyle name="Percent 11 4 2 2" xfId="15677"/>
    <cellStyle name="Percent 11 4 2 2 2" xfId="23400"/>
    <cellStyle name="Percent 11 4 3" xfId="17451"/>
    <cellStyle name="Percent 11 5" xfId="8394"/>
    <cellStyle name="Percent 11 5 2" xfId="12096"/>
    <cellStyle name="Percent 11 5 2 2" xfId="15678"/>
    <cellStyle name="Percent 11 5 2 2 2" xfId="23401"/>
    <cellStyle name="Percent 11 6" xfId="10035"/>
    <cellStyle name="Percent 11 7" xfId="12092"/>
    <cellStyle name="Percent 11 7 2" xfId="15679"/>
    <cellStyle name="Percent 11 7 2 2" xfId="23402"/>
    <cellStyle name="Percent 11 8" xfId="17449"/>
    <cellStyle name="Percent 11 9" xfId="6663"/>
    <cellStyle name="Percent 110" xfId="18883"/>
    <cellStyle name="Percent 110 2" xfId="25539"/>
    <cellStyle name="Percent 111" xfId="19119"/>
    <cellStyle name="Percent 111 2" xfId="25756"/>
    <cellStyle name="Percent 112" xfId="19127"/>
    <cellStyle name="Percent 112 2" xfId="25760"/>
    <cellStyle name="Percent 113" xfId="18975"/>
    <cellStyle name="Percent 113 2" xfId="25619"/>
    <cellStyle name="Percent 114" xfId="18959"/>
    <cellStyle name="Percent 114 2" xfId="25605"/>
    <cellStyle name="Percent 115" xfId="18985"/>
    <cellStyle name="Percent 115 2" xfId="25628"/>
    <cellStyle name="Percent 116" xfId="19345"/>
    <cellStyle name="Percent 117" xfId="19331"/>
    <cellStyle name="Percent 118" xfId="19368"/>
    <cellStyle name="Percent 119" xfId="25769"/>
    <cellStyle name="Percent 12" xfId="648"/>
    <cellStyle name="Percent 12 2" xfId="1124"/>
    <cellStyle name="Percent 12 2 2" xfId="12098"/>
    <cellStyle name="Percent 12 2 2 2" xfId="15680"/>
    <cellStyle name="Percent 12 2 2 2 2" xfId="23403"/>
    <cellStyle name="Percent 12 2 3" xfId="17453"/>
    <cellStyle name="Percent 12 3" xfId="8395"/>
    <cellStyle name="Percent 12 3 2" xfId="12099"/>
    <cellStyle name="Percent 12 3 2 2" xfId="15681"/>
    <cellStyle name="Percent 12 3 2 2 2" xfId="23404"/>
    <cellStyle name="Percent 12 4" xfId="10036"/>
    <cellStyle name="Percent 12 5" xfId="12097"/>
    <cellStyle name="Percent 12 5 2" xfId="15682"/>
    <cellStyle name="Percent 12 5 2 2" xfId="23405"/>
    <cellStyle name="Percent 12 6" xfId="17452"/>
    <cellStyle name="Percent 12 7" xfId="6664"/>
    <cellStyle name="Percent 120" xfId="19171"/>
    <cellStyle name="Percent 121" xfId="19165"/>
    <cellStyle name="Percent 122" xfId="6661"/>
    <cellStyle name="Percent 123" xfId="25777"/>
    <cellStyle name="Percent 124" xfId="25782"/>
    <cellStyle name="Percent 125" xfId="25784"/>
    <cellStyle name="Percent 126" xfId="25786"/>
    <cellStyle name="Percent 127" xfId="25787"/>
    <cellStyle name="Percent 128" xfId="25788"/>
    <cellStyle name="Percent 129" xfId="25791"/>
    <cellStyle name="Percent 13" xfId="649"/>
    <cellStyle name="Percent 13 2" xfId="1125"/>
    <cellStyle name="Percent 13 2 2" xfId="2913"/>
    <cellStyle name="Percent 13 2 2 2" xfId="15683"/>
    <cellStyle name="Percent 13 2 2 2 2" xfId="23406"/>
    <cellStyle name="Percent 13 2 2 3" xfId="12101"/>
    <cellStyle name="Percent 13 2 3" xfId="17455"/>
    <cellStyle name="Percent 13 3" xfId="2912"/>
    <cellStyle name="Percent 13 3 2" xfId="12102"/>
    <cellStyle name="Percent 13 3 2 2" xfId="15684"/>
    <cellStyle name="Percent 13 3 2 2 2" xfId="23407"/>
    <cellStyle name="Percent 13 3 3" xfId="8396"/>
    <cellStyle name="Percent 13 4" xfId="8397"/>
    <cellStyle name="Percent 13 4 2" xfId="12103"/>
    <cellStyle name="Percent 13 4 2 2" xfId="15685"/>
    <cellStyle name="Percent 13 4 2 2 2" xfId="23408"/>
    <cellStyle name="Percent 13 5" xfId="10037"/>
    <cellStyle name="Percent 13 6" xfId="12100"/>
    <cellStyle name="Percent 13 6 2" xfId="15686"/>
    <cellStyle name="Percent 13 6 2 2" xfId="23409"/>
    <cellStyle name="Percent 13 7" xfId="17454"/>
    <cellStyle name="Percent 13 8" xfId="6665"/>
    <cellStyle name="Percent 14" xfId="650"/>
    <cellStyle name="Percent 14 2" xfId="1126"/>
    <cellStyle name="Percent 14 2 2" xfId="12105"/>
    <cellStyle name="Percent 14 2 2 2" xfId="15687"/>
    <cellStyle name="Percent 14 2 2 2 2" xfId="23410"/>
    <cellStyle name="Percent 14 2 3" xfId="8398"/>
    <cellStyle name="Percent 14 3" xfId="8955"/>
    <cellStyle name="Percent 14 3 2" xfId="12106"/>
    <cellStyle name="Percent 14 3 2 2" xfId="15688"/>
    <cellStyle name="Percent 14 3 2 2 2" xfId="23411"/>
    <cellStyle name="Percent 14 3 3" xfId="18091"/>
    <cellStyle name="Percent 14 4" xfId="10038"/>
    <cellStyle name="Percent 14 5" xfId="12104"/>
    <cellStyle name="Percent 14 5 2" xfId="15689"/>
    <cellStyle name="Percent 14 5 2 2" xfId="23412"/>
    <cellStyle name="Percent 14 6" xfId="17456"/>
    <cellStyle name="Percent 14 7" xfId="6666"/>
    <cellStyle name="Percent 15" xfId="651"/>
    <cellStyle name="Percent 15 2" xfId="1163"/>
    <cellStyle name="Percent 15 2 2" xfId="12108"/>
    <cellStyle name="Percent 15 2 2 2" xfId="15690"/>
    <cellStyle name="Percent 15 2 2 2 2" xfId="23413"/>
    <cellStyle name="Percent 15 2 3" xfId="17458"/>
    <cellStyle name="Percent 15 3" xfId="2914"/>
    <cellStyle name="Percent 15 3 2" xfId="12109"/>
    <cellStyle name="Percent 15 3 2 2" xfId="15691"/>
    <cellStyle name="Percent 15 3 2 2 2" xfId="23414"/>
    <cellStyle name="Percent 15 3 3" xfId="8399"/>
    <cellStyle name="Percent 15 4" xfId="10039"/>
    <cellStyle name="Percent 15 5" xfId="12107"/>
    <cellStyle name="Percent 15 5 2" xfId="15692"/>
    <cellStyle name="Percent 15 5 2 2" xfId="23415"/>
    <cellStyle name="Percent 15 6" xfId="17457"/>
    <cellStyle name="Percent 15 7" xfId="6667"/>
    <cellStyle name="Percent 16" xfId="652"/>
    <cellStyle name="Percent 16 2" xfId="1162"/>
    <cellStyle name="Percent 16 2 2" xfId="12111"/>
    <cellStyle name="Percent 16 2 2 2" xfId="15693"/>
    <cellStyle name="Percent 16 2 2 2 2" xfId="23416"/>
    <cellStyle name="Percent 16 2 3" xfId="8400"/>
    <cellStyle name="Percent 16 3" xfId="8956"/>
    <cellStyle name="Percent 16 3 2" xfId="12112"/>
    <cellStyle name="Percent 16 3 2 2" xfId="15694"/>
    <cellStyle name="Percent 16 3 2 2 2" xfId="23417"/>
    <cellStyle name="Percent 16 4" xfId="10040"/>
    <cellStyle name="Percent 16 5" xfId="12110"/>
    <cellStyle name="Percent 16 5 2" xfId="15695"/>
    <cellStyle name="Percent 16 5 2 2" xfId="23418"/>
    <cellStyle name="Percent 16 6" xfId="12870"/>
    <cellStyle name="Percent 16 6 2" xfId="20631"/>
    <cellStyle name="Percent 16 7" xfId="6668"/>
    <cellStyle name="Percent 17" xfId="653"/>
    <cellStyle name="Percent 17 2" xfId="1169"/>
    <cellStyle name="Percent 17 2 2" xfId="15696"/>
    <cellStyle name="Percent 17 2 2 2" xfId="23419"/>
    <cellStyle name="Percent 17 2 3" xfId="12113"/>
    <cellStyle name="Percent 17 3" xfId="12879"/>
    <cellStyle name="Percent 17 3 2" xfId="20632"/>
    <cellStyle name="Percent 17 4" xfId="6669"/>
    <cellStyle name="Percent 18" xfId="654"/>
    <cellStyle name="Percent 18 2" xfId="1170"/>
    <cellStyle name="Percent 18 2 2" xfId="15697"/>
    <cellStyle name="Percent 18 2 2 2" xfId="23420"/>
    <cellStyle name="Percent 18 2 3" xfId="12114"/>
    <cellStyle name="Percent 18 3" xfId="12880"/>
    <cellStyle name="Percent 18 3 2" xfId="20633"/>
    <cellStyle name="Percent 18 4" xfId="6670"/>
    <cellStyle name="Percent 19" xfId="655"/>
    <cellStyle name="Percent 19 2" xfId="1171"/>
    <cellStyle name="Percent 19 2 2" xfId="15698"/>
    <cellStyle name="Percent 19 2 2 2" xfId="23421"/>
    <cellStyle name="Percent 19 2 3" xfId="12115"/>
    <cellStyle name="Percent 19 3" xfId="12881"/>
    <cellStyle name="Percent 19 3 2" xfId="20634"/>
    <cellStyle name="Percent 19 4" xfId="6671"/>
    <cellStyle name="Percent 2" xfId="656"/>
    <cellStyle name="Percent 2 10" xfId="12116"/>
    <cellStyle name="Percent 2 10 2" xfId="15699"/>
    <cellStyle name="Percent 2 10 2 2" xfId="23422"/>
    <cellStyle name="Percent 2 2" xfId="657"/>
    <cellStyle name="Percent 2 2 2" xfId="658"/>
    <cellStyle name="Percent 2 2 2 2" xfId="1346"/>
    <cellStyle name="Percent 2 2 2 2 2" xfId="12119"/>
    <cellStyle name="Percent 2 2 2 2 2 2" xfId="15700"/>
    <cellStyle name="Percent 2 2 2 2 2 2 2" xfId="23423"/>
    <cellStyle name="Percent 2 2 2 2 3" xfId="8401"/>
    <cellStyle name="Percent 2 2 2 3" xfId="8957"/>
    <cellStyle name="Percent 2 2 2 3 2" xfId="12120"/>
    <cellStyle name="Percent 2 2 2 3 2 2" xfId="15701"/>
    <cellStyle name="Percent 2 2 2 3 2 2 2" xfId="23424"/>
    <cellStyle name="Percent 2 2 2 3 3" xfId="18092"/>
    <cellStyle name="Percent 2 2 2 4" xfId="10042"/>
    <cellStyle name="Percent 2 2 2 5" xfId="12118"/>
    <cellStyle name="Percent 2 2 2 5 2" xfId="15702"/>
    <cellStyle name="Percent 2 2 2 5 2 2" xfId="23425"/>
    <cellStyle name="Percent 2 2 2 6" xfId="12934"/>
    <cellStyle name="Percent 2 2 2 7" xfId="17461"/>
    <cellStyle name="Percent 2 2 2 8" xfId="6672"/>
    <cellStyle name="Percent 2 2 3" xfId="6673"/>
    <cellStyle name="Percent 2 2 3 2" xfId="12121"/>
    <cellStyle name="Percent 2 2 3 2 2" xfId="15703"/>
    <cellStyle name="Percent 2 2 3 2 2 2" xfId="23426"/>
    <cellStyle name="Percent 2 2 3 3" xfId="17460"/>
    <cellStyle name="Percent 2 2 4" xfId="8402"/>
    <cellStyle name="Percent 2 2 4 2" xfId="12122"/>
    <cellStyle name="Percent 2 2 4 2 2" xfId="15704"/>
    <cellStyle name="Percent 2 2 4 2 2 2" xfId="23427"/>
    <cellStyle name="Percent 2 2 5" xfId="8403"/>
    <cellStyle name="Percent 2 2 5 2" xfId="12123"/>
    <cellStyle name="Percent 2 2 5 2 2" xfId="15705"/>
    <cellStyle name="Percent 2 2 5 2 2 2" xfId="23428"/>
    <cellStyle name="Percent 2 2 5 3" xfId="17836"/>
    <cellStyle name="Percent 2 2 6" xfId="10041"/>
    <cellStyle name="Percent 2 2 6 2" xfId="15706"/>
    <cellStyle name="Percent 2 2 6 2 2" xfId="23429"/>
    <cellStyle name="Percent 2 2 7" xfId="12117"/>
    <cellStyle name="Percent 2 2 7 2" xfId="15707"/>
    <cellStyle name="Percent 2 2 7 2 2" xfId="23430"/>
    <cellStyle name="Percent 2 2 8" xfId="17533"/>
    <cellStyle name="Percent 2 2 8 2" xfId="24443"/>
    <cellStyle name="Percent 2 3" xfId="659"/>
    <cellStyle name="Percent 2 3 2" xfId="660"/>
    <cellStyle name="Percent 2 3 2 2" xfId="6676"/>
    <cellStyle name="Percent 2 3 2 2 2" xfId="9061"/>
    <cellStyle name="Percent 2 3 2 2 2 2" xfId="12127"/>
    <cellStyle name="Percent 2 3 2 2 2 2 2" xfId="15708"/>
    <cellStyle name="Percent 2 3 2 2 2 2 2 2" xfId="23431"/>
    <cellStyle name="Percent 2 3 2 2 3" xfId="12126"/>
    <cellStyle name="Percent 2 3 2 2 3 2" xfId="15709"/>
    <cellStyle name="Percent 2 3 2 2 3 2 2" xfId="23432"/>
    <cellStyle name="Percent 2 3 2 3" xfId="8584"/>
    <cellStyle name="Percent 2 3 2 3 2" xfId="12128"/>
    <cellStyle name="Percent 2 3 2 3 2 2" xfId="15711"/>
    <cellStyle name="Percent 2 3 2 3 2 2 2" xfId="23434"/>
    <cellStyle name="Percent 2 3 2 3 3" xfId="10279"/>
    <cellStyle name="Percent 2 3 2 3 3 2" xfId="15712"/>
    <cellStyle name="Percent 2 3 2 3 3 2 2" xfId="23435"/>
    <cellStyle name="Percent 2 3 2 3 3 3" xfId="20258"/>
    <cellStyle name="Percent 2 3 2 3 4" xfId="15710"/>
    <cellStyle name="Percent 2 3 2 3 4 2" xfId="23433"/>
    <cellStyle name="Percent 2 3 2 3 5" xfId="17984"/>
    <cellStyle name="Percent 2 3 2 3 5 2" xfId="24785"/>
    <cellStyle name="Percent 2 3 2 3 6" xfId="19467"/>
    <cellStyle name="Percent 2 3 2 4" xfId="8958"/>
    <cellStyle name="Percent 2 3 2 4 2" xfId="12129"/>
    <cellStyle name="Percent 2 3 2 4 2 2" xfId="15713"/>
    <cellStyle name="Percent 2 3 2 4 2 2 2" xfId="23436"/>
    <cellStyle name="Percent 2 3 2 4 3" xfId="18093"/>
    <cellStyle name="Percent 2 3 2 5" xfId="9685"/>
    <cellStyle name="Percent 2 3 2 5 2" xfId="10044"/>
    <cellStyle name="Percent 2 3 2 5 3" xfId="15714"/>
    <cellStyle name="Percent 2 3 2 5 3 2" xfId="23437"/>
    <cellStyle name="Percent 2 3 2 5 4" xfId="19967"/>
    <cellStyle name="Percent 2 3 2 6" xfId="12125"/>
    <cellStyle name="Percent 2 3 2 6 2" xfId="15715"/>
    <cellStyle name="Percent 2 3 2 6 2 2" xfId="23438"/>
    <cellStyle name="Percent 2 3 2 7" xfId="17462"/>
    <cellStyle name="Percent 2 3 2 8" xfId="6675"/>
    <cellStyle name="Percent 2 3 3" xfId="1345"/>
    <cellStyle name="Percent 2 3 3 2" xfId="9060"/>
    <cellStyle name="Percent 2 3 3 2 2" xfId="12131"/>
    <cellStyle name="Percent 2 3 3 2 2 2" xfId="15716"/>
    <cellStyle name="Percent 2 3 3 2 2 2 2" xfId="23439"/>
    <cellStyle name="Percent 2 3 3 3" xfId="12130"/>
    <cellStyle name="Percent 2 3 3 3 2" xfId="15717"/>
    <cellStyle name="Percent 2 3 3 3 2 2" xfId="23440"/>
    <cellStyle name="Percent 2 3 3 4" xfId="6677"/>
    <cellStyle name="Percent 2 3 4" xfId="2915"/>
    <cellStyle name="Percent 2 3 4 2" xfId="12132"/>
    <cellStyle name="Percent 2 3 4 2 2" xfId="15719"/>
    <cellStyle name="Percent 2 3 4 2 2 2" xfId="23442"/>
    <cellStyle name="Percent 2 3 4 3" xfId="10278"/>
    <cellStyle name="Percent 2 3 4 3 2" xfId="15720"/>
    <cellStyle name="Percent 2 3 4 3 2 2" xfId="23443"/>
    <cellStyle name="Percent 2 3 4 3 3" xfId="20257"/>
    <cellStyle name="Percent 2 3 4 4" xfId="15718"/>
    <cellStyle name="Percent 2 3 4 4 2" xfId="23441"/>
    <cellStyle name="Percent 2 3 4 5" xfId="17983"/>
    <cellStyle name="Percent 2 3 4 5 2" xfId="24784"/>
    <cellStyle name="Percent 2 3 4 6" xfId="19466"/>
    <cellStyle name="Percent 2 3 4 7" xfId="8583"/>
    <cellStyle name="Percent 2 3 5" xfId="8586"/>
    <cellStyle name="Percent 2 3 5 2" xfId="12133"/>
    <cellStyle name="Percent 2 3 5 2 2" xfId="15721"/>
    <cellStyle name="Percent 2 3 5 2 2 2" xfId="23444"/>
    <cellStyle name="Percent 2 3 6" xfId="9684"/>
    <cellStyle name="Percent 2 3 6 2" xfId="10043"/>
    <cellStyle name="Percent 2 3 6 3" xfId="15722"/>
    <cellStyle name="Percent 2 3 6 3 2" xfId="23445"/>
    <cellStyle name="Percent 2 3 6 4" xfId="19966"/>
    <cellStyle name="Percent 2 3 7" xfId="12124"/>
    <cellStyle name="Percent 2 3 7 2" xfId="15723"/>
    <cellStyle name="Percent 2 3 7 2 2" xfId="23446"/>
    <cellStyle name="Percent 2 3 8" xfId="6674"/>
    <cellStyle name="Percent 2 4" xfId="661"/>
    <cellStyle name="Percent 2 4 2" xfId="2151"/>
    <cellStyle name="Percent 2 4 2 2" xfId="15724"/>
    <cellStyle name="Percent 2 4 2 2 2" xfId="23447"/>
    <cellStyle name="Percent 2 4 2 3" xfId="12134"/>
    <cellStyle name="Percent 2 4 3" xfId="16930"/>
    <cellStyle name="Percent 2 5" xfId="2724"/>
    <cellStyle name="Percent 2 5 2" xfId="3319"/>
    <cellStyle name="Percent 2 5 2 2" xfId="12136"/>
    <cellStyle name="Percent 2 5 2 2 2" xfId="15725"/>
    <cellStyle name="Percent 2 5 2 2 2 2" xfId="23448"/>
    <cellStyle name="Percent 2 5 2 3" xfId="17464"/>
    <cellStyle name="Percent 2 5 2 4" xfId="8404"/>
    <cellStyle name="Percent 2 5 3" xfId="5338"/>
    <cellStyle name="Percent 2 5 3 2" xfId="12137"/>
    <cellStyle name="Percent 2 5 3 2 2" xfId="15726"/>
    <cellStyle name="Percent 2 5 3 2 2 2" xfId="23449"/>
    <cellStyle name="Percent 2 5 3 3" xfId="8405"/>
    <cellStyle name="Percent 2 5 4" xfId="10045"/>
    <cellStyle name="Percent 2 5 5" xfId="12135"/>
    <cellStyle name="Percent 2 5 5 2" xfId="15727"/>
    <cellStyle name="Percent 2 5 5 2 2" xfId="23450"/>
    <cellStyle name="Percent 2 5 6" xfId="17463"/>
    <cellStyle name="Percent 2 5 7" xfId="6678"/>
    <cellStyle name="Percent 2 6" xfId="8724"/>
    <cellStyle name="Percent 2 6 2" xfId="12138"/>
    <cellStyle name="Percent 2 6 2 2" xfId="15728"/>
    <cellStyle name="Percent 2 6 2 2 2" xfId="23451"/>
    <cellStyle name="Percent 2 6 3" xfId="17465"/>
    <cellStyle name="Percent 2 7" xfId="8406"/>
    <cellStyle name="Percent 2 7 2" xfId="12139"/>
    <cellStyle name="Percent 2 7 2 2" xfId="15729"/>
    <cellStyle name="Percent 2 7 2 2 2" xfId="23452"/>
    <cellStyle name="Percent 2 7 3" xfId="17459"/>
    <cellStyle name="Percent 2 8" xfId="8407"/>
    <cellStyle name="Percent 2 8 2" xfId="12140"/>
    <cellStyle name="Percent 2 8 2 2" xfId="15730"/>
    <cellStyle name="Percent 2 8 2 2 2" xfId="23453"/>
    <cellStyle name="Percent 2 9" xfId="8408"/>
    <cellStyle name="Percent 2 9 2" xfId="12141"/>
    <cellStyle name="Percent 2 9 2 2" xfId="15731"/>
    <cellStyle name="Percent 2 9 2 2 2" xfId="23454"/>
    <cellStyle name="Percent 2_Schedule May 2011" xfId="6679"/>
    <cellStyle name="Percent 20" xfId="662"/>
    <cellStyle name="Percent 20 2" xfId="1172"/>
    <cellStyle name="Percent 20 2 2" xfId="15732"/>
    <cellStyle name="Percent 20 2 2 2" xfId="23455"/>
    <cellStyle name="Percent 20 2 3" xfId="12142"/>
    <cellStyle name="Percent 20 3" xfId="12882"/>
    <cellStyle name="Percent 20 3 2" xfId="20635"/>
    <cellStyle name="Percent 20 4" xfId="6680"/>
    <cellStyle name="Percent 21" xfId="663"/>
    <cellStyle name="Percent 21 2" xfId="1173"/>
    <cellStyle name="Percent 21 2 2" xfId="15733"/>
    <cellStyle name="Percent 21 2 2 2" xfId="23456"/>
    <cellStyle name="Percent 21 2 3" xfId="12143"/>
    <cellStyle name="Percent 21 3" xfId="12883"/>
    <cellStyle name="Percent 21 3 2" xfId="20636"/>
    <cellStyle name="Percent 21 4" xfId="6681"/>
    <cellStyle name="Percent 22" xfId="664"/>
    <cellStyle name="Percent 22 2" xfId="1174"/>
    <cellStyle name="Percent 22 2 2" xfId="15734"/>
    <cellStyle name="Percent 22 2 2 2" xfId="23457"/>
    <cellStyle name="Percent 22 2 3" xfId="12144"/>
    <cellStyle name="Percent 22 3" xfId="12884"/>
    <cellStyle name="Percent 22 3 2" xfId="20637"/>
    <cellStyle name="Percent 22 4" xfId="6682"/>
    <cellStyle name="Percent 23" xfId="665"/>
    <cellStyle name="Percent 23 2" xfId="1175"/>
    <cellStyle name="Percent 23 2 2" xfId="15735"/>
    <cellStyle name="Percent 23 2 2 2" xfId="23458"/>
    <cellStyle name="Percent 23 2 3" xfId="12145"/>
    <cellStyle name="Percent 23 3" xfId="12885"/>
    <cellStyle name="Percent 23 3 2" xfId="20638"/>
    <cellStyle name="Percent 23 4" xfId="6683"/>
    <cellStyle name="Percent 24" xfId="666"/>
    <cellStyle name="Percent 24 2" xfId="667"/>
    <cellStyle name="Percent 24 2 2" xfId="15736"/>
    <cellStyle name="Percent 24 2 2 2" xfId="23459"/>
    <cellStyle name="Percent 24 2 3" xfId="12146"/>
    <cellStyle name="Percent 24 3" xfId="16931"/>
    <cellStyle name="Percent 25" xfId="668"/>
    <cellStyle name="Percent 25 2" xfId="669"/>
    <cellStyle name="Percent 25 2 2" xfId="15737"/>
    <cellStyle name="Percent 25 2 2 2" xfId="23460"/>
    <cellStyle name="Percent 25 2 3" xfId="12147"/>
    <cellStyle name="Percent 25 3" xfId="12888"/>
    <cellStyle name="Percent 25 3 2" xfId="20646"/>
    <cellStyle name="Percent 25 4" xfId="6684"/>
    <cellStyle name="Percent 26" xfId="670"/>
    <cellStyle name="Percent 26 2" xfId="671"/>
    <cellStyle name="Percent 26 2 2" xfId="15738"/>
    <cellStyle name="Percent 26 2 2 2" xfId="23461"/>
    <cellStyle name="Percent 26 2 3" xfId="12148"/>
    <cellStyle name="Percent 26 3" xfId="16932"/>
    <cellStyle name="Percent 27" xfId="672"/>
    <cellStyle name="Percent 27 2" xfId="1344"/>
    <cellStyle name="Percent 27 2 2" xfId="15739"/>
    <cellStyle name="Percent 27 2 2 2" xfId="23462"/>
    <cellStyle name="Percent 27 2 3" xfId="12149"/>
    <cellStyle name="Percent 27 3" xfId="2152"/>
    <cellStyle name="Percent 27 3 2" xfId="12933"/>
    <cellStyle name="Percent 27 4" xfId="6685"/>
    <cellStyle name="Percent 28" xfId="673"/>
    <cellStyle name="Percent 28 2" xfId="1410"/>
    <cellStyle name="Percent 28 2 2" xfId="15740"/>
    <cellStyle name="Percent 28 2 2 2" xfId="23463"/>
    <cellStyle name="Percent 28 2 3" xfId="12150"/>
    <cellStyle name="Percent 28 3" xfId="12942"/>
    <cellStyle name="Percent 28 4" xfId="6686"/>
    <cellStyle name="Percent 29" xfId="674"/>
    <cellStyle name="Percent 29 2" xfId="1414"/>
    <cellStyle name="Percent 29 2 2" xfId="2307"/>
    <cellStyle name="Percent 29 2 2 2" xfId="3321"/>
    <cellStyle name="Percent 29 2 2 2 2" xfId="15741"/>
    <cellStyle name="Percent 29 2 2 2 2 2" xfId="23464"/>
    <cellStyle name="Percent 29 2 2 2 3" xfId="12153"/>
    <cellStyle name="Percent 29 2 2 3" xfId="5360"/>
    <cellStyle name="Percent 29 2 2 3 2" xfId="18125"/>
    <cellStyle name="Percent 29 2 2 4" xfId="9112"/>
    <cellStyle name="Percent 29 2 3" xfId="3320"/>
    <cellStyle name="Percent 29 2 3 2" xfId="15742"/>
    <cellStyle name="Percent 29 2 3 2 2" xfId="23465"/>
    <cellStyle name="Percent 29 2 3 3" xfId="12152"/>
    <cellStyle name="Percent 29 2 4" xfId="5359"/>
    <cellStyle name="Percent 29 2 4 2" xfId="15743"/>
    <cellStyle name="Percent 29 2 4 2 2" xfId="23466"/>
    <cellStyle name="Percent 29 2 4 3" xfId="10046"/>
    <cellStyle name="Percent 29 2 5" xfId="18459"/>
    <cellStyle name="Percent 29 2 5 2" xfId="25151"/>
    <cellStyle name="Percent 29 2 6" xfId="6688"/>
    <cellStyle name="Percent 29 3" xfId="1853"/>
    <cellStyle name="Percent 29 3 2" xfId="3322"/>
    <cellStyle name="Percent 29 3 2 2" xfId="15744"/>
    <cellStyle name="Percent 29 3 2 2 2" xfId="23467"/>
    <cellStyle name="Percent 29 3 2 3" xfId="12154"/>
    <cellStyle name="Percent 29 3 3" xfId="5361"/>
    <cellStyle name="Percent 29 3 3 2" xfId="18031"/>
    <cellStyle name="Percent 29 3 4" xfId="8727"/>
    <cellStyle name="Percent 29 4" xfId="9062"/>
    <cellStyle name="Percent 29 4 2" xfId="12155"/>
    <cellStyle name="Percent 29 4 2 2" xfId="15745"/>
    <cellStyle name="Percent 29 4 2 2 2" xfId="23468"/>
    <cellStyle name="Percent 29 5" xfId="12151"/>
    <cellStyle name="Percent 29 5 2" xfId="15746"/>
    <cellStyle name="Percent 29 5 2 2" xfId="23469"/>
    <cellStyle name="Percent 29 6" xfId="6687"/>
    <cellStyle name="Percent 3" xfId="675"/>
    <cellStyle name="Percent 3 10" xfId="9686"/>
    <cellStyle name="Percent 3 10 2" xfId="10047"/>
    <cellStyle name="Percent 3 10 2 2" xfId="15748"/>
    <cellStyle name="Percent 3 10 2 2 2" xfId="23471"/>
    <cellStyle name="Percent 3 10 3" xfId="15747"/>
    <cellStyle name="Percent 3 10 3 2" xfId="23470"/>
    <cellStyle name="Percent 3 10 4" xfId="19968"/>
    <cellStyle name="Percent 3 11" xfId="12156"/>
    <cellStyle name="Percent 3 11 2" xfId="15749"/>
    <cellStyle name="Percent 3 11 2 2" xfId="23472"/>
    <cellStyle name="Percent 3 12" xfId="17123"/>
    <cellStyle name="Percent 3 12 2" xfId="24410"/>
    <cellStyle name="Percent 3 13" xfId="17488"/>
    <cellStyle name="Percent 3 13 2" xfId="24428"/>
    <cellStyle name="Percent 3 14" xfId="18533"/>
    <cellStyle name="Percent 3 14 2" xfId="25201"/>
    <cellStyle name="Percent 3 15" xfId="18733"/>
    <cellStyle name="Percent 3 15 2" xfId="25392"/>
    <cellStyle name="Percent 3 16" xfId="18929"/>
    <cellStyle name="Percent 3 16 2" xfId="25585"/>
    <cellStyle name="Percent 3 17" xfId="19182"/>
    <cellStyle name="Percent 3 2" xfId="676"/>
    <cellStyle name="Percent 3 2 10" xfId="18481"/>
    <cellStyle name="Percent 3 2 11" xfId="18534"/>
    <cellStyle name="Percent 3 2 11 2" xfId="25202"/>
    <cellStyle name="Percent 3 2 12" xfId="18734"/>
    <cellStyle name="Percent 3 2 12 2" xfId="25393"/>
    <cellStyle name="Percent 3 2 13" xfId="18930"/>
    <cellStyle name="Percent 3 2 13 2" xfId="25586"/>
    <cellStyle name="Percent 3 2 14" xfId="19183"/>
    <cellStyle name="Percent 3 2 15" xfId="6689"/>
    <cellStyle name="Percent 3 2 2" xfId="677"/>
    <cellStyle name="Percent 3 2 2 2" xfId="6691"/>
    <cellStyle name="Percent 3 2 2 2 2" xfId="12159"/>
    <cellStyle name="Percent 3 2 2 2 2 2" xfId="15750"/>
    <cellStyle name="Percent 3 2 2 2 2 2 2" xfId="23473"/>
    <cellStyle name="Percent 3 2 2 2 3" xfId="10049"/>
    <cellStyle name="Percent 3 2 2 3" xfId="8589"/>
    <cellStyle name="Percent 3 2 2 3 2" xfId="12160"/>
    <cellStyle name="Percent 3 2 2 3 2 2" xfId="15752"/>
    <cellStyle name="Percent 3 2 2 3 2 2 2" xfId="23475"/>
    <cellStyle name="Percent 3 2 2 3 3" xfId="10281"/>
    <cellStyle name="Percent 3 2 2 3 3 2" xfId="15753"/>
    <cellStyle name="Percent 3 2 2 3 3 2 2" xfId="23476"/>
    <cellStyle name="Percent 3 2 2 3 3 3" xfId="20261"/>
    <cellStyle name="Percent 3 2 2 3 4" xfId="15751"/>
    <cellStyle name="Percent 3 2 2 3 4 2" xfId="23474"/>
    <cellStyle name="Percent 3 2 2 3 5" xfId="17987"/>
    <cellStyle name="Percent 3 2 2 3 5 2" xfId="24788"/>
    <cellStyle name="Percent 3 2 2 3 6" xfId="19470"/>
    <cellStyle name="Percent 3 2 2 4" xfId="9065"/>
    <cellStyle name="Percent 3 2 2 4 2" xfId="12161"/>
    <cellStyle name="Percent 3 2 2 4 2 2" xfId="15754"/>
    <cellStyle name="Percent 3 2 2 4 2 2 2" xfId="23477"/>
    <cellStyle name="Percent 3 2 2 5" xfId="9688"/>
    <cellStyle name="Percent 3 2 2 5 2" xfId="12158"/>
    <cellStyle name="Percent 3 2 2 5 2 2" xfId="15756"/>
    <cellStyle name="Percent 3 2 2 5 2 2 2" xfId="23479"/>
    <cellStyle name="Percent 3 2 2 5 3" xfId="15755"/>
    <cellStyle name="Percent 3 2 2 5 3 2" xfId="23478"/>
    <cellStyle name="Percent 3 2 2 5 4" xfId="19970"/>
    <cellStyle name="Percent 3 2 2 6" xfId="12897"/>
    <cellStyle name="Percent 3 2 2 6 2" xfId="20656"/>
    <cellStyle name="Percent 3 2 2 7" xfId="18482"/>
    <cellStyle name="Percent 3 2 2 8" xfId="6690"/>
    <cellStyle name="Percent 3 2 3" xfId="1348"/>
    <cellStyle name="Percent 3 2 3 2" xfId="9064"/>
    <cellStyle name="Percent 3 2 3 2 2" xfId="12163"/>
    <cellStyle name="Percent 3 2 3 2 2 2" xfId="15757"/>
    <cellStyle name="Percent 3 2 3 2 2 2 2" xfId="23480"/>
    <cellStyle name="Percent 3 2 3 3" xfId="12162"/>
    <cellStyle name="Percent 3 2 3 3 2" xfId="15758"/>
    <cellStyle name="Percent 3 2 3 3 2 2" xfId="23481"/>
    <cellStyle name="Percent 3 2 3 4" xfId="12936"/>
    <cellStyle name="Percent 3 2 3 5" xfId="6692"/>
    <cellStyle name="Percent 3 2 4" xfId="2653"/>
    <cellStyle name="Percent 3 2 4 2" xfId="3323"/>
    <cellStyle name="Percent 3 2 4 2 2" xfId="15760"/>
    <cellStyle name="Percent 3 2 4 2 2 2" xfId="23483"/>
    <cellStyle name="Percent 3 2 4 2 3" xfId="12164"/>
    <cellStyle name="Percent 3 2 4 3" xfId="5366"/>
    <cellStyle name="Percent 3 2 4 3 2" xfId="15761"/>
    <cellStyle name="Percent 3 2 4 3 2 2" xfId="23484"/>
    <cellStyle name="Percent 3 2 4 3 3" xfId="20260"/>
    <cellStyle name="Percent 3 2 4 4" xfId="15759"/>
    <cellStyle name="Percent 3 2 4 4 2" xfId="23482"/>
    <cellStyle name="Percent 3 2 4 5" xfId="17986"/>
    <cellStyle name="Percent 3 2 4 5 2" xfId="24787"/>
    <cellStyle name="Percent 3 2 4 6" xfId="19469"/>
    <cellStyle name="Percent 3 2 5" xfId="9181"/>
    <cellStyle name="Percent 3 2 5 2" xfId="12165"/>
    <cellStyle name="Percent 3 2 5 2 2" xfId="15763"/>
    <cellStyle name="Percent 3 2 5 2 2 2" xfId="23486"/>
    <cellStyle name="Percent 3 2 5 3" xfId="10386"/>
    <cellStyle name="Percent 3 2 5 3 2" xfId="15764"/>
    <cellStyle name="Percent 3 2 5 3 2 2" xfId="23487"/>
    <cellStyle name="Percent 3 2 5 3 3" xfId="20368"/>
    <cellStyle name="Percent 3 2 5 4" xfId="15762"/>
    <cellStyle name="Percent 3 2 5 4 2" xfId="23485"/>
    <cellStyle name="Percent 3 2 5 5" xfId="18193"/>
    <cellStyle name="Percent 3 2 5 5 2" xfId="24895"/>
    <cellStyle name="Percent 3 2 5 6" xfId="19573"/>
    <cellStyle name="Percent 3 2 6" xfId="9687"/>
    <cellStyle name="Percent 3 2 6 2" xfId="10048"/>
    <cellStyle name="Percent 3 2 6 3" xfId="15765"/>
    <cellStyle name="Percent 3 2 6 3 2" xfId="23488"/>
    <cellStyle name="Percent 3 2 6 4" xfId="19969"/>
    <cellStyle name="Percent 3 2 7" xfId="12157"/>
    <cellStyle name="Percent 3 2 7 2" xfId="15766"/>
    <cellStyle name="Percent 3 2 7 2 2" xfId="23489"/>
    <cellStyle name="Percent 3 2 8" xfId="12896"/>
    <cellStyle name="Percent 3 2 8 2" xfId="20655"/>
    <cellStyle name="Percent 3 2 9" xfId="17124"/>
    <cellStyle name="Percent 3 2 9 2" xfId="24411"/>
    <cellStyle name="Percent 3 3" xfId="678"/>
    <cellStyle name="Percent 3 3 10" xfId="18483"/>
    <cellStyle name="Percent 3 3 11" xfId="18535"/>
    <cellStyle name="Percent 3 3 11 2" xfId="25203"/>
    <cellStyle name="Percent 3 3 12" xfId="18735"/>
    <cellStyle name="Percent 3 3 12 2" xfId="25394"/>
    <cellStyle name="Percent 3 3 13" xfId="18931"/>
    <cellStyle name="Percent 3 3 13 2" xfId="25587"/>
    <cellStyle name="Percent 3 3 14" xfId="19184"/>
    <cellStyle name="Percent 3 3 15" xfId="6693"/>
    <cellStyle name="Percent 3 3 2" xfId="679"/>
    <cellStyle name="Percent 3 3 2 2" xfId="1349"/>
    <cellStyle name="Percent 3 3 2 2 2" xfId="12168"/>
    <cellStyle name="Percent 3 3 2 2 2 2" xfId="15767"/>
    <cellStyle name="Percent 3 3 2 2 2 2 2" xfId="23490"/>
    <cellStyle name="Percent 3 3 2 2 3" xfId="10051"/>
    <cellStyle name="Percent 3 3 2 2 4" xfId="6695"/>
    <cellStyle name="Percent 3 3 2 3" xfId="8591"/>
    <cellStyle name="Percent 3 3 2 3 2" xfId="12169"/>
    <cellStyle name="Percent 3 3 2 3 2 2" xfId="15769"/>
    <cellStyle name="Percent 3 3 2 3 2 2 2" xfId="23492"/>
    <cellStyle name="Percent 3 3 2 3 3" xfId="10283"/>
    <cellStyle name="Percent 3 3 2 3 3 2" xfId="15770"/>
    <cellStyle name="Percent 3 3 2 3 3 2 2" xfId="23493"/>
    <cellStyle name="Percent 3 3 2 3 3 3" xfId="20263"/>
    <cellStyle name="Percent 3 3 2 3 4" xfId="15768"/>
    <cellStyle name="Percent 3 3 2 3 4 2" xfId="23491"/>
    <cellStyle name="Percent 3 3 2 3 5" xfId="17989"/>
    <cellStyle name="Percent 3 3 2 3 5 2" xfId="24790"/>
    <cellStyle name="Percent 3 3 2 3 6" xfId="19472"/>
    <cellStyle name="Percent 3 3 2 4" xfId="9067"/>
    <cellStyle name="Percent 3 3 2 4 2" xfId="12170"/>
    <cellStyle name="Percent 3 3 2 4 2 2" xfId="15771"/>
    <cellStyle name="Percent 3 3 2 4 2 2 2" xfId="23494"/>
    <cellStyle name="Percent 3 3 2 5" xfId="9690"/>
    <cellStyle name="Percent 3 3 2 5 2" xfId="12167"/>
    <cellStyle name="Percent 3 3 2 5 2 2" xfId="15773"/>
    <cellStyle name="Percent 3 3 2 5 2 2 2" xfId="23496"/>
    <cellStyle name="Percent 3 3 2 5 3" xfId="15772"/>
    <cellStyle name="Percent 3 3 2 5 3 2" xfId="23495"/>
    <cellStyle name="Percent 3 3 2 5 4" xfId="19972"/>
    <cellStyle name="Percent 3 3 2 6" xfId="12937"/>
    <cellStyle name="Percent 3 3 2 7" xfId="6694"/>
    <cellStyle name="Percent 3 3 3" xfId="2650"/>
    <cellStyle name="Percent 3 3 3 2" xfId="3324"/>
    <cellStyle name="Percent 3 3 3 2 2" xfId="12172"/>
    <cellStyle name="Percent 3 3 3 2 2 2" xfId="15774"/>
    <cellStyle name="Percent 3 3 3 2 2 2 2" xfId="23497"/>
    <cellStyle name="Percent 3 3 3 2 3" xfId="9066"/>
    <cellStyle name="Percent 3 3 3 3" xfId="5370"/>
    <cellStyle name="Percent 3 3 3 3 2" xfId="15775"/>
    <cellStyle name="Percent 3 3 3 3 2 2" xfId="23498"/>
    <cellStyle name="Percent 3 3 3 3 3" xfId="12171"/>
    <cellStyle name="Percent 3 3 3 4" xfId="6696"/>
    <cellStyle name="Percent 3 3 4" xfId="8590"/>
    <cellStyle name="Percent 3 3 4 2" xfId="12173"/>
    <cellStyle name="Percent 3 3 4 2 2" xfId="15777"/>
    <cellStyle name="Percent 3 3 4 2 2 2" xfId="23500"/>
    <cellStyle name="Percent 3 3 4 3" xfId="10282"/>
    <cellStyle name="Percent 3 3 4 3 2" xfId="15778"/>
    <cellStyle name="Percent 3 3 4 3 2 2" xfId="23501"/>
    <cellStyle name="Percent 3 3 4 3 3" xfId="20262"/>
    <cellStyle name="Percent 3 3 4 4" xfId="15776"/>
    <cellStyle name="Percent 3 3 4 4 2" xfId="23499"/>
    <cellStyle name="Percent 3 3 4 5" xfId="17988"/>
    <cellStyle name="Percent 3 3 4 5 2" xfId="24789"/>
    <cellStyle name="Percent 3 3 4 6" xfId="19471"/>
    <cellStyle name="Percent 3 3 5" xfId="9182"/>
    <cellStyle name="Percent 3 3 5 2" xfId="12174"/>
    <cellStyle name="Percent 3 3 5 2 2" xfId="15780"/>
    <cellStyle name="Percent 3 3 5 2 2 2" xfId="23503"/>
    <cellStyle name="Percent 3 3 5 3" xfId="10387"/>
    <cellStyle name="Percent 3 3 5 3 2" xfId="15781"/>
    <cellStyle name="Percent 3 3 5 3 2 2" xfId="23504"/>
    <cellStyle name="Percent 3 3 5 3 3" xfId="20369"/>
    <cellStyle name="Percent 3 3 5 4" xfId="15779"/>
    <cellStyle name="Percent 3 3 5 4 2" xfId="23502"/>
    <cellStyle name="Percent 3 3 5 5" xfId="18194"/>
    <cellStyle name="Percent 3 3 5 5 2" xfId="24896"/>
    <cellStyle name="Percent 3 3 5 6" xfId="19574"/>
    <cellStyle name="Percent 3 3 6" xfId="9689"/>
    <cellStyle name="Percent 3 3 6 2" xfId="10050"/>
    <cellStyle name="Percent 3 3 6 3" xfId="15782"/>
    <cellStyle name="Percent 3 3 6 3 2" xfId="23505"/>
    <cellStyle name="Percent 3 3 6 4" xfId="19971"/>
    <cellStyle name="Percent 3 3 7" xfId="12166"/>
    <cellStyle name="Percent 3 3 7 2" xfId="15783"/>
    <cellStyle name="Percent 3 3 7 2 2" xfId="23506"/>
    <cellStyle name="Percent 3 3 8" xfId="12898"/>
    <cellStyle name="Percent 3 3 8 2" xfId="20657"/>
    <cellStyle name="Percent 3 3 9" xfId="17125"/>
    <cellStyle name="Percent 3 3 9 2" xfId="24412"/>
    <cellStyle name="Percent 3 4" xfId="680"/>
    <cellStyle name="Percent 3 4 2" xfId="1347"/>
    <cellStyle name="Percent 3 4 2 2" xfId="9068"/>
    <cellStyle name="Percent 3 4 2 2 2" xfId="12177"/>
    <cellStyle name="Percent 3 4 2 2 2 2" xfId="15784"/>
    <cellStyle name="Percent 3 4 2 2 2 2 2" xfId="23507"/>
    <cellStyle name="Percent 3 4 2 3" xfId="12176"/>
    <cellStyle name="Percent 3 4 2 3 2" xfId="15785"/>
    <cellStyle name="Percent 3 4 2 3 2 2" xfId="23508"/>
    <cellStyle name="Percent 3 4 2 4" xfId="6698"/>
    <cellStyle name="Percent 3 4 3" xfId="2153"/>
    <cellStyle name="Percent 3 4 3 2" xfId="12178"/>
    <cellStyle name="Percent 3 4 3 2 2" xfId="15787"/>
    <cellStyle name="Percent 3 4 3 2 2 2" xfId="23510"/>
    <cellStyle name="Percent 3 4 3 3" xfId="10284"/>
    <cellStyle name="Percent 3 4 3 3 2" xfId="15788"/>
    <cellStyle name="Percent 3 4 3 3 2 2" xfId="23511"/>
    <cellStyle name="Percent 3 4 3 3 3" xfId="20264"/>
    <cellStyle name="Percent 3 4 3 4" xfId="15786"/>
    <cellStyle name="Percent 3 4 3 4 2" xfId="23509"/>
    <cellStyle name="Percent 3 4 3 5" xfId="17990"/>
    <cellStyle name="Percent 3 4 3 5 2" xfId="24791"/>
    <cellStyle name="Percent 3 4 3 6" xfId="19473"/>
    <cellStyle name="Percent 3 4 3 7" xfId="8592"/>
    <cellStyle name="Percent 3 4 4" xfId="8959"/>
    <cellStyle name="Percent 3 4 4 2" xfId="12179"/>
    <cellStyle name="Percent 3 4 4 2 2" xfId="15789"/>
    <cellStyle name="Percent 3 4 4 2 2 2" xfId="23512"/>
    <cellStyle name="Percent 3 4 4 3" xfId="18094"/>
    <cellStyle name="Percent 3 4 5" xfId="9691"/>
    <cellStyle name="Percent 3 4 5 2" xfId="10052"/>
    <cellStyle name="Percent 3 4 5 3" xfId="15790"/>
    <cellStyle name="Percent 3 4 5 3 2" xfId="23513"/>
    <cellStyle name="Percent 3 4 5 4" xfId="19973"/>
    <cellStyle name="Percent 3 4 6" xfId="12175"/>
    <cellStyle name="Percent 3 4 6 2" xfId="15791"/>
    <cellStyle name="Percent 3 4 6 2 2" xfId="23514"/>
    <cellStyle name="Percent 3 4 7" xfId="12935"/>
    <cellStyle name="Percent 3 4 8" xfId="17466"/>
    <cellStyle name="Percent 3 4 9" xfId="6697"/>
    <cellStyle name="Percent 3 5" xfId="2643"/>
    <cellStyle name="Percent 3 5 10" xfId="6699"/>
    <cellStyle name="Percent 3 5 2" xfId="3325"/>
    <cellStyle name="Percent 3 5 2 2" xfId="12181"/>
    <cellStyle name="Percent 3 5 2 2 2" xfId="15792"/>
    <cellStyle name="Percent 3 5 2 2 2 2" xfId="23515"/>
    <cellStyle name="Percent 3 5 2 3" xfId="8409"/>
    <cellStyle name="Percent 3 5 3" xfId="5374"/>
    <cellStyle name="Percent 3 5 3 2" xfId="12182"/>
    <cellStyle name="Percent 3 5 3 2 2" xfId="15794"/>
    <cellStyle name="Percent 3 5 3 2 2 2" xfId="23517"/>
    <cellStyle name="Percent 3 5 3 3" xfId="10307"/>
    <cellStyle name="Percent 3 5 3 3 2" xfId="15795"/>
    <cellStyle name="Percent 3 5 3 3 2 2" xfId="23518"/>
    <cellStyle name="Percent 3 5 3 3 3" xfId="20288"/>
    <cellStyle name="Percent 3 5 3 4" xfId="15793"/>
    <cellStyle name="Percent 3 5 3 4 2" xfId="23516"/>
    <cellStyle name="Percent 3 5 3 5" xfId="18104"/>
    <cellStyle name="Percent 3 5 3 5 2" xfId="24815"/>
    <cellStyle name="Percent 3 5 3 6" xfId="19493"/>
    <cellStyle name="Percent 3 5 4" xfId="9180"/>
    <cellStyle name="Percent 3 5 4 2" xfId="12183"/>
    <cellStyle name="Percent 3 5 4 2 2" xfId="15797"/>
    <cellStyle name="Percent 3 5 4 2 2 2" xfId="23520"/>
    <cellStyle name="Percent 3 5 4 3" xfId="10385"/>
    <cellStyle name="Percent 3 5 4 3 2" xfId="15798"/>
    <cellStyle name="Percent 3 5 4 3 2 2" xfId="23521"/>
    <cellStyle name="Percent 3 5 4 3 3" xfId="20367"/>
    <cellStyle name="Percent 3 5 4 4" xfId="15796"/>
    <cellStyle name="Percent 3 5 4 4 2" xfId="23519"/>
    <cellStyle name="Percent 3 5 4 5" xfId="18192"/>
    <cellStyle name="Percent 3 5 4 5 2" xfId="24894"/>
    <cellStyle name="Percent 3 5 4 6" xfId="19572"/>
    <cellStyle name="Percent 3 5 5" xfId="12180"/>
    <cellStyle name="Percent 3 5 5 2" xfId="15799"/>
    <cellStyle name="Percent 3 5 5 2 2" xfId="23522"/>
    <cellStyle name="Percent 3 5 6" xfId="18543"/>
    <cellStyle name="Percent 3 5 6 2" xfId="25211"/>
    <cellStyle name="Percent 3 5 7" xfId="18743"/>
    <cellStyle name="Percent 3 5 7 2" xfId="25402"/>
    <cellStyle name="Percent 3 5 8" xfId="18958"/>
    <cellStyle name="Percent 3 5 8 2" xfId="25604"/>
    <cellStyle name="Percent 3 5 9" xfId="19192"/>
    <cellStyle name="Percent 3 6" xfId="6700"/>
    <cellStyle name="Percent 3 6 2" xfId="9069"/>
    <cellStyle name="Percent 3 6 2 2" xfId="12185"/>
    <cellStyle name="Percent 3 6 2 2 2" xfId="15800"/>
    <cellStyle name="Percent 3 6 2 2 2 2" xfId="23523"/>
    <cellStyle name="Percent 3 6 3" xfId="12184"/>
    <cellStyle name="Percent 3 6 3 2" xfId="15801"/>
    <cellStyle name="Percent 3 6 3 2 2" xfId="23524"/>
    <cellStyle name="Percent 3 7" xfId="6701"/>
    <cellStyle name="Percent 3 7 2" xfId="12186"/>
    <cellStyle name="Percent 3 7 2 2" xfId="15802"/>
    <cellStyle name="Percent 3 7 2 2 2" xfId="23525"/>
    <cellStyle name="Percent 3 7 3" xfId="17671"/>
    <cellStyle name="Percent 3 8" xfId="6702"/>
    <cellStyle name="Percent 3 8 2" xfId="9063"/>
    <cellStyle name="Percent 3 8 2 2" xfId="12188"/>
    <cellStyle name="Percent 3 8 2 2 2" xfId="15803"/>
    <cellStyle name="Percent 3 8 2 2 2 2" xfId="23526"/>
    <cellStyle name="Percent 3 8 2 3" xfId="18117"/>
    <cellStyle name="Percent 3 8 3" xfId="12187"/>
    <cellStyle name="Percent 3 8 3 2" xfId="15804"/>
    <cellStyle name="Percent 3 8 3 2 2" xfId="23527"/>
    <cellStyle name="Percent 3 8 4" xfId="10053"/>
    <cellStyle name="Percent 3 8 5" xfId="19346"/>
    <cellStyle name="Percent 3 9" xfId="8588"/>
    <cellStyle name="Percent 3 9 2" xfId="12189"/>
    <cellStyle name="Percent 3 9 2 2" xfId="15806"/>
    <cellStyle name="Percent 3 9 2 2 2" xfId="23529"/>
    <cellStyle name="Percent 3 9 3" xfId="10280"/>
    <cellStyle name="Percent 3 9 3 2" xfId="15807"/>
    <cellStyle name="Percent 3 9 3 2 2" xfId="23530"/>
    <cellStyle name="Percent 3 9 3 3" xfId="20259"/>
    <cellStyle name="Percent 3 9 4" xfId="15805"/>
    <cellStyle name="Percent 3 9 4 2" xfId="23528"/>
    <cellStyle name="Percent 3 9 5" xfId="17985"/>
    <cellStyle name="Percent 3 9 5 2" xfId="24786"/>
    <cellStyle name="Percent 3 9 6" xfId="19468"/>
    <cellStyle name="Percent 30" xfId="681"/>
    <cellStyle name="Percent 30 2" xfId="9070"/>
    <cellStyle name="Percent 30 2 2" xfId="12191"/>
    <cellStyle name="Percent 30 2 2 2" xfId="15808"/>
    <cellStyle name="Percent 30 2 2 2 2" xfId="23531"/>
    <cellStyle name="Percent 30 3" xfId="12190"/>
    <cellStyle name="Percent 30 3 2" xfId="15809"/>
    <cellStyle name="Percent 30 3 2 2" xfId="23532"/>
    <cellStyle name="Percent 30 4" xfId="6703"/>
    <cellStyle name="Percent 31" xfId="682"/>
    <cellStyle name="Percent 31 2" xfId="9071"/>
    <cellStyle name="Percent 31 2 2" xfId="12193"/>
    <cellStyle name="Percent 31 2 2 2" xfId="15810"/>
    <cellStyle name="Percent 31 2 2 2 2" xfId="23533"/>
    <cellStyle name="Percent 31 3" xfId="12192"/>
    <cellStyle name="Percent 31 3 2" xfId="15811"/>
    <cellStyle name="Percent 31 3 2 2" xfId="23534"/>
    <cellStyle name="Percent 31 4" xfId="6704"/>
    <cellStyle name="Percent 32" xfId="683"/>
    <cellStyle name="Percent 32 2" xfId="9072"/>
    <cellStyle name="Percent 32 2 2" xfId="12195"/>
    <cellStyle name="Percent 32 2 2 2" xfId="15812"/>
    <cellStyle name="Percent 32 2 2 2 2" xfId="23535"/>
    <cellStyle name="Percent 32 3" xfId="12194"/>
    <cellStyle name="Percent 32 3 2" xfId="15813"/>
    <cellStyle name="Percent 32 3 2 2" xfId="23536"/>
    <cellStyle name="Percent 32 4" xfId="6705"/>
    <cellStyle name="Percent 33" xfId="684"/>
    <cellStyle name="Percent 33 2" xfId="9073"/>
    <cellStyle name="Percent 33 2 2" xfId="12197"/>
    <cellStyle name="Percent 33 2 2 2" xfId="15814"/>
    <cellStyle name="Percent 33 2 2 2 2" xfId="23537"/>
    <cellStyle name="Percent 33 3" xfId="12196"/>
    <cellStyle name="Percent 33 3 2" xfId="15815"/>
    <cellStyle name="Percent 33 3 2 2" xfId="23538"/>
    <cellStyle name="Percent 33 4" xfId="6706"/>
    <cellStyle name="Percent 34" xfId="685"/>
    <cellStyle name="Percent 34 2" xfId="9074"/>
    <cellStyle name="Percent 34 2 2" xfId="12199"/>
    <cellStyle name="Percent 34 2 2 2" xfId="15816"/>
    <cellStyle name="Percent 34 2 2 2 2" xfId="23539"/>
    <cellStyle name="Percent 34 3" xfId="12198"/>
    <cellStyle name="Percent 34 3 2" xfId="15817"/>
    <cellStyle name="Percent 34 3 2 2" xfId="23540"/>
    <cellStyle name="Percent 34 4" xfId="6707"/>
    <cellStyle name="Percent 35" xfId="686"/>
    <cellStyle name="Percent 35 2" xfId="9075"/>
    <cellStyle name="Percent 35 2 2" xfId="12201"/>
    <cellStyle name="Percent 35 2 2 2" xfId="15818"/>
    <cellStyle name="Percent 35 2 2 2 2" xfId="23541"/>
    <cellStyle name="Percent 35 3" xfId="12200"/>
    <cellStyle name="Percent 35 3 2" xfId="15819"/>
    <cellStyle name="Percent 35 3 2 2" xfId="23542"/>
    <cellStyle name="Percent 35 4" xfId="6708"/>
    <cellStyle name="Percent 36" xfId="687"/>
    <cellStyle name="Percent 36 2" xfId="9076"/>
    <cellStyle name="Percent 36 2 2" xfId="12203"/>
    <cellStyle name="Percent 36 2 2 2" xfId="15820"/>
    <cellStyle name="Percent 36 2 2 2 2" xfId="23543"/>
    <cellStyle name="Percent 36 3" xfId="12202"/>
    <cellStyle name="Percent 36 3 2" xfId="15821"/>
    <cellStyle name="Percent 36 3 2 2" xfId="23544"/>
    <cellStyle name="Percent 36 4" xfId="6709"/>
    <cellStyle name="Percent 37" xfId="688"/>
    <cellStyle name="Percent 37 2" xfId="9077"/>
    <cellStyle name="Percent 37 2 2" xfId="12205"/>
    <cellStyle name="Percent 37 2 2 2" xfId="15822"/>
    <cellStyle name="Percent 37 2 2 2 2" xfId="23545"/>
    <cellStyle name="Percent 37 3" xfId="12204"/>
    <cellStyle name="Percent 37 3 2" xfId="15823"/>
    <cellStyle name="Percent 37 3 2 2" xfId="23546"/>
    <cellStyle name="Percent 37 4" xfId="6710"/>
    <cellStyle name="Percent 38" xfId="689"/>
    <cellStyle name="Percent 38 2" xfId="9078"/>
    <cellStyle name="Percent 38 2 2" xfId="12207"/>
    <cellStyle name="Percent 38 2 2 2" xfId="15824"/>
    <cellStyle name="Percent 38 2 2 2 2" xfId="23547"/>
    <cellStyle name="Percent 38 3" xfId="12206"/>
    <cellStyle name="Percent 38 3 2" xfId="15825"/>
    <cellStyle name="Percent 38 3 2 2" xfId="23548"/>
    <cellStyle name="Percent 38 4" xfId="6711"/>
    <cellStyle name="Percent 39" xfId="690"/>
    <cellStyle name="Percent 39 2" xfId="9079"/>
    <cellStyle name="Percent 39 2 2" xfId="12209"/>
    <cellStyle name="Percent 39 2 2 2" xfId="15826"/>
    <cellStyle name="Percent 39 2 2 2 2" xfId="23549"/>
    <cellStyle name="Percent 39 3" xfId="12208"/>
    <cellStyle name="Percent 39 3 2" xfId="15827"/>
    <cellStyle name="Percent 39 3 2 2" xfId="23550"/>
    <cellStyle name="Percent 39 4" xfId="6712"/>
    <cellStyle name="Percent 4" xfId="691"/>
    <cellStyle name="Percent 4 10" xfId="12210"/>
    <cellStyle name="Percent 4 10 2" xfId="15828"/>
    <cellStyle name="Percent 4 10 2 2" xfId="23551"/>
    <cellStyle name="Percent 4 11" xfId="6713"/>
    <cellStyle name="Percent 4 2" xfId="692"/>
    <cellStyle name="Percent 4 2 2" xfId="693"/>
    <cellStyle name="Percent 4 2 2 2" xfId="6716"/>
    <cellStyle name="Percent 4 2 2 2 2" xfId="9082"/>
    <cellStyle name="Percent 4 2 2 2 2 2" xfId="12214"/>
    <cellStyle name="Percent 4 2 2 2 2 2 2" xfId="15829"/>
    <cellStyle name="Percent 4 2 2 2 2 2 2 2" xfId="23552"/>
    <cellStyle name="Percent 4 2 2 2 3" xfId="12213"/>
    <cellStyle name="Percent 4 2 2 2 3 2" xfId="15830"/>
    <cellStyle name="Percent 4 2 2 2 3 2 2" xfId="23553"/>
    <cellStyle name="Percent 4 2 2 3" xfId="8596"/>
    <cellStyle name="Percent 4 2 2 3 2" xfId="12215"/>
    <cellStyle name="Percent 4 2 2 3 2 2" xfId="15832"/>
    <cellStyle name="Percent 4 2 2 3 2 2 2" xfId="23555"/>
    <cellStyle name="Percent 4 2 2 3 3" xfId="10287"/>
    <cellStyle name="Percent 4 2 2 3 3 2" xfId="15833"/>
    <cellStyle name="Percent 4 2 2 3 3 2 2" xfId="23556"/>
    <cellStyle name="Percent 4 2 2 3 3 3" xfId="20267"/>
    <cellStyle name="Percent 4 2 2 3 4" xfId="15831"/>
    <cellStyle name="Percent 4 2 2 3 4 2" xfId="23554"/>
    <cellStyle name="Percent 4 2 2 3 5" xfId="17993"/>
    <cellStyle name="Percent 4 2 2 3 5 2" xfId="24794"/>
    <cellStyle name="Percent 4 2 2 3 6" xfId="19476"/>
    <cellStyle name="Percent 4 2 2 4" xfId="8961"/>
    <cellStyle name="Percent 4 2 2 4 2" xfId="12216"/>
    <cellStyle name="Percent 4 2 2 4 2 2" xfId="15834"/>
    <cellStyle name="Percent 4 2 2 4 2 2 2" xfId="23557"/>
    <cellStyle name="Percent 4 2 2 4 3" xfId="18095"/>
    <cellStyle name="Percent 4 2 2 5" xfId="9694"/>
    <cellStyle name="Percent 4 2 2 5 2" xfId="10056"/>
    <cellStyle name="Percent 4 2 2 5 3" xfId="15835"/>
    <cellStyle name="Percent 4 2 2 5 3 2" xfId="23558"/>
    <cellStyle name="Percent 4 2 2 5 4" xfId="19976"/>
    <cellStyle name="Percent 4 2 2 6" xfId="12212"/>
    <cellStyle name="Percent 4 2 2 6 2" xfId="15836"/>
    <cellStyle name="Percent 4 2 2 6 2 2" xfId="23559"/>
    <cellStyle name="Percent 4 2 2 7" xfId="17467"/>
    <cellStyle name="Percent 4 2 2 8" xfId="6715"/>
    <cellStyle name="Percent 4 2 3" xfId="6717"/>
    <cellStyle name="Percent 4 2 3 2" xfId="12217"/>
    <cellStyle name="Percent 4 2 3 2 2" xfId="15837"/>
    <cellStyle name="Percent 4 2 3 2 2 2" xfId="23560"/>
    <cellStyle name="Percent 4 2 3 3" xfId="16933"/>
    <cellStyle name="Percent 4 2 4" xfId="6718"/>
    <cellStyle name="Percent 4 2 4 2" xfId="9081"/>
    <cellStyle name="Percent 4 2 4 2 2" xfId="12219"/>
    <cellStyle name="Percent 4 2 4 2 2 2" xfId="15838"/>
    <cellStyle name="Percent 4 2 4 2 2 2 2" xfId="23561"/>
    <cellStyle name="Percent 4 2 4 3" xfId="12218"/>
    <cellStyle name="Percent 4 2 4 3 2" xfId="15839"/>
    <cellStyle name="Percent 4 2 4 3 2 2" xfId="23562"/>
    <cellStyle name="Percent 4 2 5" xfId="8595"/>
    <cellStyle name="Percent 4 2 5 2" xfId="12220"/>
    <cellStyle name="Percent 4 2 5 2 2" xfId="15841"/>
    <cellStyle name="Percent 4 2 5 2 2 2" xfId="23564"/>
    <cellStyle name="Percent 4 2 5 3" xfId="10286"/>
    <cellStyle name="Percent 4 2 5 3 2" xfId="15842"/>
    <cellStyle name="Percent 4 2 5 3 2 2" xfId="23565"/>
    <cellStyle name="Percent 4 2 5 3 3" xfId="20266"/>
    <cellStyle name="Percent 4 2 5 4" xfId="15840"/>
    <cellStyle name="Percent 4 2 5 4 2" xfId="23563"/>
    <cellStyle name="Percent 4 2 5 5" xfId="17992"/>
    <cellStyle name="Percent 4 2 5 5 2" xfId="24793"/>
    <cellStyle name="Percent 4 2 5 6" xfId="19475"/>
    <cellStyle name="Percent 4 2 6" xfId="8599"/>
    <cellStyle name="Percent 4 2 6 2" xfId="12221"/>
    <cellStyle name="Percent 4 2 6 2 2" xfId="15843"/>
    <cellStyle name="Percent 4 2 6 2 2 2" xfId="23566"/>
    <cellStyle name="Percent 4 2 7" xfId="9693"/>
    <cellStyle name="Percent 4 2 7 2" xfId="10055"/>
    <cellStyle name="Percent 4 2 7 3" xfId="15844"/>
    <cellStyle name="Percent 4 2 7 3 2" xfId="23567"/>
    <cellStyle name="Percent 4 2 7 4" xfId="19975"/>
    <cellStyle name="Percent 4 2 8" xfId="12211"/>
    <cellStyle name="Percent 4 2 8 2" xfId="15845"/>
    <cellStyle name="Percent 4 2 8 2 2" xfId="23568"/>
    <cellStyle name="Percent 4 2 9" xfId="6714"/>
    <cellStyle name="Percent 4 3" xfId="694"/>
    <cellStyle name="Percent 4 3 2" xfId="695"/>
    <cellStyle name="Percent 4 3 2 2" xfId="9083"/>
    <cellStyle name="Percent 4 3 2 2 2" xfId="12224"/>
    <cellStyle name="Percent 4 3 2 2 2 2" xfId="15846"/>
    <cellStyle name="Percent 4 3 2 2 2 2 2" xfId="23569"/>
    <cellStyle name="Percent 4 3 2 3" xfId="12223"/>
    <cellStyle name="Percent 4 3 2 3 2" xfId="15847"/>
    <cellStyle name="Percent 4 3 2 3 2 2" xfId="23570"/>
    <cellStyle name="Percent 4 3 2 4" xfId="6720"/>
    <cellStyle name="Percent 4 3 3" xfId="8598"/>
    <cellStyle name="Percent 4 3 3 2" xfId="12225"/>
    <cellStyle name="Percent 4 3 3 2 2" xfId="15849"/>
    <cellStyle name="Percent 4 3 3 2 2 2" xfId="23572"/>
    <cellStyle name="Percent 4 3 3 3" xfId="10288"/>
    <cellStyle name="Percent 4 3 3 3 2" xfId="15850"/>
    <cellStyle name="Percent 4 3 3 3 2 2" xfId="23573"/>
    <cellStyle name="Percent 4 3 3 3 3" xfId="20268"/>
    <cellStyle name="Percent 4 3 3 4" xfId="15848"/>
    <cellStyle name="Percent 4 3 3 4 2" xfId="23571"/>
    <cellStyle name="Percent 4 3 3 5" xfId="17994"/>
    <cellStyle name="Percent 4 3 3 5 2" xfId="24795"/>
    <cellStyle name="Percent 4 3 3 6" xfId="19477"/>
    <cellStyle name="Percent 4 3 4" xfId="8962"/>
    <cellStyle name="Percent 4 3 4 2" xfId="12226"/>
    <cellStyle name="Percent 4 3 4 2 2" xfId="15851"/>
    <cellStyle name="Percent 4 3 4 2 2 2" xfId="23574"/>
    <cellStyle name="Percent 4 3 5" xfId="9695"/>
    <cellStyle name="Percent 4 3 5 2" xfId="10057"/>
    <cellStyle name="Percent 4 3 5 3" xfId="15852"/>
    <cellStyle name="Percent 4 3 5 3 2" xfId="23575"/>
    <cellStyle name="Percent 4 3 5 4" xfId="19977"/>
    <cellStyle name="Percent 4 3 6" xfId="12222"/>
    <cellStyle name="Percent 4 3 6 2" xfId="15853"/>
    <cellStyle name="Percent 4 3 6 2 2" xfId="23576"/>
    <cellStyle name="Percent 4 3 7" xfId="12899"/>
    <cellStyle name="Percent 4 3 7 2" xfId="20658"/>
    <cellStyle name="Percent 4 3 8" xfId="18484"/>
    <cellStyle name="Percent 4 3 9" xfId="6719"/>
    <cellStyle name="Percent 4 4" xfId="696"/>
    <cellStyle name="Percent 4 4 2" xfId="1350"/>
    <cellStyle name="Percent 4 4 2 2" xfId="12228"/>
    <cellStyle name="Percent 4 4 2 2 2" xfId="15854"/>
    <cellStyle name="Percent 4 4 2 2 2 2" xfId="23577"/>
    <cellStyle name="Percent 4 4 2 3" xfId="17837"/>
    <cellStyle name="Percent 4 4 2 4" xfId="8410"/>
    <cellStyle name="Percent 4 4 3" xfId="2154"/>
    <cellStyle name="Percent 4 4 3 2" xfId="12229"/>
    <cellStyle name="Percent 4 4 3 2 2" xfId="15855"/>
    <cellStyle name="Percent 4 4 3 2 2 2" xfId="23578"/>
    <cellStyle name="Percent 4 4 3 3" xfId="8960"/>
    <cellStyle name="Percent 4 4 4" xfId="10058"/>
    <cellStyle name="Percent 4 4 4 2" xfId="17672"/>
    <cellStyle name="Percent 4 4 5" xfId="12227"/>
    <cellStyle name="Percent 4 4 5 2" xfId="15856"/>
    <cellStyle name="Percent 4 4 5 2 2" xfId="23579"/>
    <cellStyle name="Percent 4 4 6" xfId="12938"/>
    <cellStyle name="Percent 4 4 7" xfId="16934"/>
    <cellStyle name="Percent 4 5" xfId="6721"/>
    <cellStyle name="Percent 4 5 2" xfId="8989"/>
    <cellStyle name="Percent 4 5 2 2" xfId="12231"/>
    <cellStyle name="Percent 4 5 2 2 2" xfId="15857"/>
    <cellStyle name="Percent 4 5 2 2 2 2" xfId="23580"/>
    <cellStyle name="Percent 4 5 2 3" xfId="18105"/>
    <cellStyle name="Percent 4 5 3" xfId="12230"/>
    <cellStyle name="Percent 4 5 3 2" xfId="15858"/>
    <cellStyle name="Percent 4 5 3 2 2" xfId="23581"/>
    <cellStyle name="Percent 4 5 4" xfId="10059"/>
    <cellStyle name="Percent 4 5 5" xfId="19347"/>
    <cellStyle name="Percent 4 6" xfId="8594"/>
    <cellStyle name="Percent 4 6 2" xfId="9080"/>
    <cellStyle name="Percent 4 6 2 2" xfId="12233"/>
    <cellStyle name="Percent 4 6 2 2 2" xfId="15860"/>
    <cellStyle name="Percent 4 6 2 2 2 2" xfId="23583"/>
    <cellStyle name="Percent 4 6 3" xfId="12232"/>
    <cellStyle name="Percent 4 6 3 2" xfId="15861"/>
    <cellStyle name="Percent 4 6 3 2 2" xfId="23584"/>
    <cellStyle name="Percent 4 6 4" xfId="10285"/>
    <cellStyle name="Percent 4 6 4 2" xfId="15862"/>
    <cellStyle name="Percent 4 6 4 2 2" xfId="23585"/>
    <cellStyle name="Percent 4 6 4 3" xfId="20265"/>
    <cellStyle name="Percent 4 6 5" xfId="15859"/>
    <cellStyle name="Percent 4 6 5 2" xfId="23582"/>
    <cellStyle name="Percent 4 6 6" xfId="17991"/>
    <cellStyle name="Percent 4 6 6 2" xfId="24792"/>
    <cellStyle name="Percent 4 6 7" xfId="19474"/>
    <cellStyle name="Percent 4 7" xfId="8978"/>
    <cellStyle name="Percent 4 7 10" xfId="19187"/>
    <cellStyle name="Percent 4 7 2" xfId="9255"/>
    <cellStyle name="Percent 4 7 2 2" xfId="12235"/>
    <cellStyle name="Percent 4 7 2 2 2" xfId="15865"/>
    <cellStyle name="Percent 4 7 2 2 2 2" xfId="23588"/>
    <cellStyle name="Percent 4 7 2 3" xfId="10452"/>
    <cellStyle name="Percent 4 7 2 3 2" xfId="15866"/>
    <cellStyle name="Percent 4 7 2 3 2 2" xfId="23589"/>
    <cellStyle name="Percent 4 7 2 3 3" xfId="20434"/>
    <cellStyle name="Percent 4 7 2 4" xfId="15864"/>
    <cellStyle name="Percent 4 7 2 4 2" xfId="23587"/>
    <cellStyle name="Percent 4 7 2 5" xfId="18259"/>
    <cellStyle name="Percent 4 7 2 5 2" xfId="24961"/>
    <cellStyle name="Percent 4 7 2 6" xfId="19639"/>
    <cellStyle name="Percent 4 7 3" xfId="12234"/>
    <cellStyle name="Percent 4 7 3 2" xfId="15867"/>
    <cellStyle name="Percent 4 7 3 2 2" xfId="23590"/>
    <cellStyle name="Percent 4 7 4" xfId="10305"/>
    <cellStyle name="Percent 4 7 4 2" xfId="15868"/>
    <cellStyle name="Percent 4 7 4 2 2" xfId="23591"/>
    <cellStyle name="Percent 4 7 4 3" xfId="20286"/>
    <cellStyle name="Percent 4 7 5" xfId="15863"/>
    <cellStyle name="Percent 4 7 5 2" xfId="23586"/>
    <cellStyle name="Percent 4 7 6" xfId="18100"/>
    <cellStyle name="Percent 4 7 6 2" xfId="24813"/>
    <cellStyle name="Percent 4 7 7" xfId="18538"/>
    <cellStyle name="Percent 4 7 7 2" xfId="25206"/>
    <cellStyle name="Percent 4 7 8" xfId="18738"/>
    <cellStyle name="Percent 4 7 8 2" xfId="25397"/>
    <cellStyle name="Percent 4 7 9" xfId="18950"/>
    <cellStyle name="Percent 4 7 9 2" xfId="25597"/>
    <cellStyle name="Percent 4 8" xfId="9158"/>
    <cellStyle name="Percent 4 8 2" xfId="12236"/>
    <cellStyle name="Percent 4 8 2 2" xfId="15870"/>
    <cellStyle name="Percent 4 8 2 2 2" xfId="23593"/>
    <cellStyle name="Percent 4 8 3" xfId="10365"/>
    <cellStyle name="Percent 4 8 3 2" xfId="15871"/>
    <cellStyle name="Percent 4 8 3 2 2" xfId="23594"/>
    <cellStyle name="Percent 4 8 3 3" xfId="20347"/>
    <cellStyle name="Percent 4 8 4" xfId="15869"/>
    <cellStyle name="Percent 4 8 4 2" xfId="23592"/>
    <cellStyle name="Percent 4 8 5" xfId="18172"/>
    <cellStyle name="Percent 4 8 5 2" xfId="24874"/>
    <cellStyle name="Percent 4 8 6" xfId="19552"/>
    <cellStyle name="Percent 4 9" xfId="9692"/>
    <cellStyle name="Percent 4 9 2" xfId="10054"/>
    <cellStyle name="Percent 4 9 3" xfId="15872"/>
    <cellStyle name="Percent 4 9 3 2" xfId="23595"/>
    <cellStyle name="Percent 4 9 4" xfId="19974"/>
    <cellStyle name="Percent 40" xfId="697"/>
    <cellStyle name="Percent 40 2" xfId="9084"/>
    <cellStyle name="Percent 40 2 2" xfId="12238"/>
    <cellStyle name="Percent 40 2 2 2" xfId="15873"/>
    <cellStyle name="Percent 40 2 2 2 2" xfId="23596"/>
    <cellStyle name="Percent 40 3" xfId="12237"/>
    <cellStyle name="Percent 40 3 2" xfId="15874"/>
    <cellStyle name="Percent 40 3 2 2" xfId="23597"/>
    <cellStyle name="Percent 40 4" xfId="6722"/>
    <cellStyle name="Percent 41" xfId="698"/>
    <cellStyle name="Percent 41 2" xfId="9085"/>
    <cellStyle name="Percent 41 2 2" xfId="12240"/>
    <cellStyle name="Percent 41 2 2 2" xfId="15875"/>
    <cellStyle name="Percent 41 2 2 2 2" xfId="23598"/>
    <cellStyle name="Percent 41 3" xfId="12239"/>
    <cellStyle name="Percent 41 3 2" xfId="15876"/>
    <cellStyle name="Percent 41 3 2 2" xfId="23599"/>
    <cellStyle name="Percent 41 4" xfId="6723"/>
    <cellStyle name="Percent 42" xfId="699"/>
    <cellStyle name="Percent 42 2" xfId="9086"/>
    <cellStyle name="Percent 42 2 2" xfId="12242"/>
    <cellStyle name="Percent 42 2 2 2" xfId="15877"/>
    <cellStyle name="Percent 42 2 2 2 2" xfId="23600"/>
    <cellStyle name="Percent 42 3" xfId="12241"/>
    <cellStyle name="Percent 42 3 2" xfId="15878"/>
    <cellStyle name="Percent 42 3 2 2" xfId="23601"/>
    <cellStyle name="Percent 42 4" xfId="6724"/>
    <cellStyle name="Percent 43" xfId="700"/>
    <cellStyle name="Percent 43 2" xfId="9087"/>
    <cellStyle name="Percent 43 2 2" xfId="12244"/>
    <cellStyle name="Percent 43 2 2 2" xfId="15879"/>
    <cellStyle name="Percent 43 2 2 2 2" xfId="23602"/>
    <cellStyle name="Percent 43 3" xfId="12243"/>
    <cellStyle name="Percent 43 3 2" xfId="15880"/>
    <cellStyle name="Percent 43 3 2 2" xfId="23603"/>
    <cellStyle name="Percent 43 4" xfId="6725"/>
    <cellStyle name="Percent 44" xfId="701"/>
    <cellStyle name="Percent 44 2" xfId="9088"/>
    <cellStyle name="Percent 44 2 2" xfId="12246"/>
    <cellStyle name="Percent 44 2 2 2" xfId="15881"/>
    <cellStyle name="Percent 44 2 2 2 2" xfId="23604"/>
    <cellStyle name="Percent 44 3" xfId="12245"/>
    <cellStyle name="Percent 44 3 2" xfId="15882"/>
    <cellStyle name="Percent 44 3 2 2" xfId="23605"/>
    <cellStyle name="Percent 44 4" xfId="6726"/>
    <cellStyle name="Percent 45" xfId="702"/>
    <cellStyle name="Percent 45 2" xfId="9089"/>
    <cellStyle name="Percent 45 2 2" xfId="12248"/>
    <cellStyle name="Percent 45 2 2 2" xfId="15883"/>
    <cellStyle name="Percent 45 2 2 2 2" xfId="23606"/>
    <cellStyle name="Percent 45 3" xfId="12247"/>
    <cellStyle name="Percent 45 3 2" xfId="15884"/>
    <cellStyle name="Percent 45 3 2 2" xfId="23607"/>
    <cellStyle name="Percent 45 4" xfId="6727"/>
    <cellStyle name="Percent 46" xfId="703"/>
    <cellStyle name="Percent 46 2" xfId="9090"/>
    <cellStyle name="Percent 46 2 2" xfId="12250"/>
    <cellStyle name="Percent 46 2 2 2" xfId="15885"/>
    <cellStyle name="Percent 46 2 2 2 2" xfId="23608"/>
    <cellStyle name="Percent 46 3" xfId="12249"/>
    <cellStyle name="Percent 46 3 2" xfId="15886"/>
    <cellStyle name="Percent 46 3 2 2" xfId="23609"/>
    <cellStyle name="Percent 46 4" xfId="6728"/>
    <cellStyle name="Percent 47" xfId="704"/>
    <cellStyle name="Percent 47 2" xfId="9091"/>
    <cellStyle name="Percent 47 2 2" xfId="12252"/>
    <cellStyle name="Percent 47 2 2 2" xfId="15887"/>
    <cellStyle name="Percent 47 2 2 2 2" xfId="23610"/>
    <cellStyle name="Percent 47 3" xfId="12251"/>
    <cellStyle name="Percent 47 3 2" xfId="15888"/>
    <cellStyle name="Percent 47 3 2 2" xfId="23611"/>
    <cellStyle name="Percent 47 4" xfId="6729"/>
    <cellStyle name="Percent 48" xfId="705"/>
    <cellStyle name="Percent 48 2" xfId="9092"/>
    <cellStyle name="Percent 48 2 2" xfId="12254"/>
    <cellStyle name="Percent 48 2 2 2" xfId="15889"/>
    <cellStyle name="Percent 48 2 2 2 2" xfId="23612"/>
    <cellStyle name="Percent 48 3" xfId="12253"/>
    <cellStyle name="Percent 48 3 2" xfId="15890"/>
    <cellStyle name="Percent 48 3 2 2" xfId="23613"/>
    <cellStyle name="Percent 48 4" xfId="6730"/>
    <cellStyle name="Percent 49" xfId="706"/>
    <cellStyle name="Percent 49 2" xfId="9093"/>
    <cellStyle name="Percent 49 2 2" xfId="12256"/>
    <cellStyle name="Percent 49 2 2 2" xfId="15891"/>
    <cellStyle name="Percent 49 2 2 2 2" xfId="23614"/>
    <cellStyle name="Percent 49 3" xfId="12255"/>
    <cellStyle name="Percent 49 3 2" xfId="15892"/>
    <cellStyle name="Percent 49 3 2 2" xfId="23615"/>
    <cellStyle name="Percent 49 4" xfId="6731"/>
    <cellStyle name="Percent 5" xfId="707"/>
    <cellStyle name="Percent 5 10" xfId="6732"/>
    <cellStyle name="Percent 5 2" xfId="708"/>
    <cellStyle name="Percent 5 2 10" xfId="6733"/>
    <cellStyle name="Percent 5 2 2" xfId="1258"/>
    <cellStyle name="Percent 5 2 2 2" xfId="6735"/>
    <cellStyle name="Percent 5 2 2 2 2" xfId="9096"/>
    <cellStyle name="Percent 5 2 2 2 2 2" xfId="12261"/>
    <cellStyle name="Percent 5 2 2 2 2 2 2" xfId="15893"/>
    <cellStyle name="Percent 5 2 2 2 2 2 2 2" xfId="23616"/>
    <cellStyle name="Percent 5 2 2 2 3" xfId="12260"/>
    <cellStyle name="Percent 5 2 2 2 3 2" xfId="15894"/>
    <cellStyle name="Percent 5 2 2 2 3 2 2" xfId="23617"/>
    <cellStyle name="Percent 5 2 2 3" xfId="8602"/>
    <cellStyle name="Percent 5 2 2 3 2" xfId="12262"/>
    <cellStyle name="Percent 5 2 2 3 2 2" xfId="15896"/>
    <cellStyle name="Percent 5 2 2 3 2 2 2" xfId="23619"/>
    <cellStyle name="Percent 5 2 2 3 3" xfId="10291"/>
    <cellStyle name="Percent 5 2 2 3 3 2" xfId="15897"/>
    <cellStyle name="Percent 5 2 2 3 3 2 2" xfId="23620"/>
    <cellStyle name="Percent 5 2 2 3 3 3" xfId="20271"/>
    <cellStyle name="Percent 5 2 2 3 4" xfId="15895"/>
    <cellStyle name="Percent 5 2 2 3 4 2" xfId="23618"/>
    <cellStyle name="Percent 5 2 2 3 5" xfId="17997"/>
    <cellStyle name="Percent 5 2 2 3 5 2" xfId="24798"/>
    <cellStyle name="Percent 5 2 2 3 6" xfId="19480"/>
    <cellStyle name="Percent 5 2 2 4" xfId="8972"/>
    <cellStyle name="Percent 5 2 2 4 2" xfId="12263"/>
    <cellStyle name="Percent 5 2 2 4 2 2" xfId="15898"/>
    <cellStyle name="Percent 5 2 2 4 2 2 2" xfId="23621"/>
    <cellStyle name="Percent 5 2 2 5" xfId="9698"/>
    <cellStyle name="Percent 5 2 2 5 2" xfId="12259"/>
    <cellStyle name="Percent 5 2 2 5 2 2" xfId="15900"/>
    <cellStyle name="Percent 5 2 2 5 2 2 2" xfId="23623"/>
    <cellStyle name="Percent 5 2 2 5 3" xfId="15899"/>
    <cellStyle name="Percent 5 2 2 5 3 2" xfId="23622"/>
    <cellStyle name="Percent 5 2 2 5 4" xfId="19980"/>
    <cellStyle name="Percent 5 2 2 6" xfId="12901"/>
    <cellStyle name="Percent 5 2 2 6 2" xfId="20660"/>
    <cellStyle name="Percent 5 2 2 7" xfId="18486"/>
    <cellStyle name="Percent 5 2 2 8" xfId="6734"/>
    <cellStyle name="Percent 5 2 3" xfId="1352"/>
    <cellStyle name="Percent 5 2 3 2" xfId="9095"/>
    <cellStyle name="Percent 5 2 3 2 2" xfId="12265"/>
    <cellStyle name="Percent 5 2 3 2 2 2" xfId="15901"/>
    <cellStyle name="Percent 5 2 3 2 2 2 2" xfId="23624"/>
    <cellStyle name="Percent 5 2 3 3" xfId="12264"/>
    <cellStyle name="Percent 5 2 3 3 2" xfId="15902"/>
    <cellStyle name="Percent 5 2 3 3 2 2" xfId="23625"/>
    <cellStyle name="Percent 5 2 3 4" xfId="12939"/>
    <cellStyle name="Percent 5 2 3 5" xfId="6736"/>
    <cellStyle name="Percent 5 2 4" xfId="1257"/>
    <cellStyle name="Percent 5 2 4 2" xfId="12266"/>
    <cellStyle name="Percent 5 2 4 2 2" xfId="15904"/>
    <cellStyle name="Percent 5 2 4 2 2 2" xfId="23627"/>
    <cellStyle name="Percent 5 2 4 3" xfId="10290"/>
    <cellStyle name="Percent 5 2 4 3 2" xfId="15905"/>
    <cellStyle name="Percent 5 2 4 3 2 2" xfId="23628"/>
    <cellStyle name="Percent 5 2 4 3 3" xfId="20270"/>
    <cellStyle name="Percent 5 2 4 4" xfId="15903"/>
    <cellStyle name="Percent 5 2 4 4 2" xfId="23626"/>
    <cellStyle name="Percent 5 2 4 5" xfId="17996"/>
    <cellStyle name="Percent 5 2 4 5 2" xfId="24797"/>
    <cellStyle name="Percent 5 2 4 6" xfId="19479"/>
    <cellStyle name="Percent 5 2 4 7" xfId="8601"/>
    <cellStyle name="Percent 5 2 5" xfId="8615"/>
    <cellStyle name="Percent 5 2 5 2" xfId="12267"/>
    <cellStyle name="Percent 5 2 5 2 2" xfId="15906"/>
    <cellStyle name="Percent 5 2 5 2 2 2" xfId="23629"/>
    <cellStyle name="Percent 5 2 6" xfId="9697"/>
    <cellStyle name="Percent 5 2 6 2" xfId="10061"/>
    <cellStyle name="Percent 5 2 6 3" xfId="15907"/>
    <cellStyle name="Percent 5 2 6 3 2" xfId="23630"/>
    <cellStyle name="Percent 5 2 6 4" xfId="19979"/>
    <cellStyle name="Percent 5 2 7" xfId="12258"/>
    <cellStyle name="Percent 5 2 7 2" xfId="15908"/>
    <cellStyle name="Percent 5 2 7 2 2" xfId="23631"/>
    <cellStyle name="Percent 5 2 8" xfId="12900"/>
    <cellStyle name="Percent 5 2 8 2" xfId="20659"/>
    <cellStyle name="Percent 5 2 9" xfId="18485"/>
    <cellStyle name="Percent 5 3" xfId="1259"/>
    <cellStyle name="Percent 5 3 2" xfId="12268"/>
    <cellStyle name="Percent 5 3 2 2" xfId="15909"/>
    <cellStyle name="Percent 5 3 2 2 2" xfId="23632"/>
    <cellStyle name="Percent 5 3 3" xfId="16935"/>
    <cellStyle name="Percent 5 4" xfId="1351"/>
    <cellStyle name="Percent 5 4 2" xfId="6738"/>
    <cellStyle name="Percent 5 4 2 2" xfId="9097"/>
    <cellStyle name="Percent 5 4 2 2 2" xfId="12271"/>
    <cellStyle name="Percent 5 4 2 2 2 2" xfId="15910"/>
    <cellStyle name="Percent 5 4 2 2 2 2 2" xfId="23633"/>
    <cellStyle name="Percent 5 4 2 3" xfId="12270"/>
    <cellStyle name="Percent 5 4 2 3 2" xfId="15911"/>
    <cellStyle name="Percent 5 4 2 3 2 2" xfId="23634"/>
    <cellStyle name="Percent 5 4 3" xfId="8604"/>
    <cellStyle name="Percent 5 4 3 2" xfId="12272"/>
    <cellStyle name="Percent 5 4 3 2 2" xfId="15913"/>
    <cellStyle name="Percent 5 4 3 2 2 2" xfId="23636"/>
    <cellStyle name="Percent 5 4 3 3" xfId="10292"/>
    <cellStyle name="Percent 5 4 3 3 2" xfId="15914"/>
    <cellStyle name="Percent 5 4 3 3 2 2" xfId="23637"/>
    <cellStyle name="Percent 5 4 3 3 3" xfId="20272"/>
    <cellStyle name="Percent 5 4 3 4" xfId="15912"/>
    <cellStyle name="Percent 5 4 3 4 2" xfId="23635"/>
    <cellStyle name="Percent 5 4 3 5" xfId="17998"/>
    <cellStyle name="Percent 5 4 3 5 2" xfId="24799"/>
    <cellStyle name="Percent 5 4 3 6" xfId="19481"/>
    <cellStyle name="Percent 5 4 4" xfId="8991"/>
    <cellStyle name="Percent 5 4 4 2" xfId="12273"/>
    <cellStyle name="Percent 5 4 4 2 2" xfId="15915"/>
    <cellStyle name="Percent 5 4 4 2 2 2" xfId="23638"/>
    <cellStyle name="Percent 5 4 5" xfId="9699"/>
    <cellStyle name="Percent 5 4 5 2" xfId="12269"/>
    <cellStyle name="Percent 5 4 5 2 2" xfId="15917"/>
    <cellStyle name="Percent 5 4 5 2 2 2" xfId="23640"/>
    <cellStyle name="Percent 5 4 5 3" xfId="15916"/>
    <cellStyle name="Percent 5 4 5 3 2" xfId="23639"/>
    <cellStyle name="Percent 5 4 5 4" xfId="19981"/>
    <cellStyle name="Percent 5 4 6" xfId="6737"/>
    <cellStyle name="Percent 5 5" xfId="1128"/>
    <cellStyle name="Percent 5 5 2" xfId="9094"/>
    <cellStyle name="Percent 5 5 2 2" xfId="12275"/>
    <cellStyle name="Percent 5 5 2 2 2" xfId="15918"/>
    <cellStyle name="Percent 5 5 2 2 2 2" xfId="23641"/>
    <cellStyle name="Percent 5 5 3" xfId="12274"/>
    <cellStyle name="Percent 5 5 3 2" xfId="15919"/>
    <cellStyle name="Percent 5 5 3 2 2" xfId="23642"/>
    <cellStyle name="Percent 5 5 4" xfId="6739"/>
    <cellStyle name="Percent 5 6" xfId="8600"/>
    <cellStyle name="Percent 5 6 2" xfId="12276"/>
    <cellStyle name="Percent 5 6 2 2" xfId="15921"/>
    <cellStyle name="Percent 5 6 2 2 2" xfId="23644"/>
    <cellStyle name="Percent 5 6 3" xfId="10289"/>
    <cellStyle name="Percent 5 6 3 2" xfId="15922"/>
    <cellStyle name="Percent 5 6 3 2 2" xfId="23645"/>
    <cellStyle name="Percent 5 6 3 3" xfId="20269"/>
    <cellStyle name="Percent 5 6 4" xfId="15920"/>
    <cellStyle name="Percent 5 6 4 2" xfId="23643"/>
    <cellStyle name="Percent 5 6 5" xfId="17995"/>
    <cellStyle name="Percent 5 6 5 2" xfId="24796"/>
    <cellStyle name="Percent 5 6 6" xfId="19478"/>
    <cellStyle name="Percent 5 7" xfId="8597"/>
    <cellStyle name="Percent 5 7 2" xfId="12277"/>
    <cellStyle name="Percent 5 7 2 2" xfId="15923"/>
    <cellStyle name="Percent 5 7 2 2 2" xfId="23646"/>
    <cellStyle name="Percent 5 8" xfId="9696"/>
    <cellStyle name="Percent 5 8 2" xfId="10060"/>
    <cellStyle name="Percent 5 8 3" xfId="15924"/>
    <cellStyle name="Percent 5 8 3 2" xfId="23647"/>
    <cellStyle name="Percent 5 8 4" xfId="19978"/>
    <cellStyle name="Percent 5 9" xfId="12257"/>
    <cellStyle name="Percent 5 9 2" xfId="15925"/>
    <cellStyle name="Percent 5 9 2 2" xfId="23648"/>
    <cellStyle name="Percent 50" xfId="1007"/>
    <cellStyle name="Percent 50 2" xfId="9098"/>
    <cellStyle name="Percent 50 2 2" xfId="12279"/>
    <cellStyle name="Percent 50 2 2 2" xfId="15926"/>
    <cellStyle name="Percent 50 2 2 2 2" xfId="23649"/>
    <cellStyle name="Percent 50 3" xfId="12278"/>
    <cellStyle name="Percent 50 3 2" xfId="15927"/>
    <cellStyle name="Percent 50 3 2 2" xfId="23650"/>
    <cellStyle name="Percent 50 4" xfId="6740"/>
    <cellStyle name="Percent 51" xfId="1004"/>
    <cellStyle name="Percent 51 2" xfId="12280"/>
    <cellStyle name="Percent 51 2 2" xfId="15928"/>
    <cellStyle name="Percent 51 2 2 2" xfId="23651"/>
    <cellStyle name="Percent 51 3" xfId="17673"/>
    <cellStyle name="Percent 52" xfId="1538"/>
    <cellStyle name="Percent 52 2" xfId="9059"/>
    <cellStyle name="Percent 52 2 2" xfId="12282"/>
    <cellStyle name="Percent 52 2 2 2" xfId="15929"/>
    <cellStyle name="Percent 52 2 2 2 2" xfId="23652"/>
    <cellStyle name="Percent 52 2 3" xfId="18116"/>
    <cellStyle name="Percent 52 3" xfId="12281"/>
    <cellStyle name="Percent 52 3 2" xfId="15930"/>
    <cellStyle name="Percent 52 3 2 2" xfId="23653"/>
    <cellStyle name="Percent 52 4" xfId="10062"/>
    <cellStyle name="Percent 52 5" xfId="19348"/>
    <cellStyle name="Percent 52 6" xfId="6741"/>
    <cellStyle name="Percent 53" xfId="1529"/>
    <cellStyle name="Percent 53 2" xfId="9111"/>
    <cellStyle name="Percent 53 2 2" xfId="12284"/>
    <cellStyle name="Percent 53 2 2 2" xfId="15932"/>
    <cellStyle name="Percent 53 2 2 2 2" xfId="23655"/>
    <cellStyle name="Percent 53 2 3" xfId="18124"/>
    <cellStyle name="Percent 53 3" xfId="12283"/>
    <cellStyle name="Percent 53 3 2" xfId="15933"/>
    <cellStyle name="Percent 53 3 2 2" xfId="23656"/>
    <cellStyle name="Percent 53 4" xfId="10302"/>
    <cellStyle name="Percent 53 4 2" xfId="15934"/>
    <cellStyle name="Percent 53 4 2 2" xfId="23657"/>
    <cellStyle name="Percent 53 4 3" xfId="20283"/>
    <cellStyle name="Percent 53 5" xfId="15931"/>
    <cellStyle name="Percent 53 5 2" xfId="23654"/>
    <cellStyle name="Percent 53 6" xfId="18027"/>
    <cellStyle name="Percent 53 6 2" xfId="24810"/>
    <cellStyle name="Percent 53 7" xfId="19491"/>
    <cellStyle name="Percent 53 8" xfId="8716"/>
    <cellStyle name="Percent 54" xfId="1449"/>
    <cellStyle name="Percent 54 2" xfId="12285"/>
    <cellStyle name="Percent 54 2 2" xfId="15936"/>
    <cellStyle name="Percent 54 2 2 2" xfId="23659"/>
    <cellStyle name="Percent 54 3" xfId="10304"/>
    <cellStyle name="Percent 54 3 2" xfId="15937"/>
    <cellStyle name="Percent 54 3 2 2" xfId="23660"/>
    <cellStyle name="Percent 54 3 3" xfId="20285"/>
    <cellStyle name="Percent 54 4" xfId="15935"/>
    <cellStyle name="Percent 54 4 2" xfId="23658"/>
    <cellStyle name="Percent 54 5" xfId="18032"/>
    <cellStyle name="Percent 54 5 2" xfId="24812"/>
    <cellStyle name="Percent 54 6" xfId="19492"/>
    <cellStyle name="Percent 54 7" xfId="8729"/>
    <cellStyle name="Percent 55" xfId="948"/>
    <cellStyle name="Percent 55 2" xfId="12286"/>
    <cellStyle name="Percent 55 2 2" xfId="15939"/>
    <cellStyle name="Percent 55 2 2 2" xfId="23662"/>
    <cellStyle name="Percent 55 3" xfId="10253"/>
    <cellStyle name="Percent 55 3 2" xfId="15940"/>
    <cellStyle name="Percent 55 3 2 2" xfId="23663"/>
    <cellStyle name="Percent 55 3 3" xfId="20232"/>
    <cellStyle name="Percent 55 4" xfId="15938"/>
    <cellStyle name="Percent 55 4 2" xfId="23661"/>
    <cellStyle name="Percent 55 5" xfId="17954"/>
    <cellStyle name="Percent 55 5 2" xfId="24759"/>
    <cellStyle name="Percent 55 6" xfId="19450"/>
    <cellStyle name="Percent 55 7" xfId="8533"/>
    <cellStyle name="Percent 56" xfId="966"/>
    <cellStyle name="Percent 56 2" xfId="12287"/>
    <cellStyle name="Percent 56 2 2" xfId="15942"/>
    <cellStyle name="Percent 56 2 2 2" xfId="23665"/>
    <cellStyle name="Percent 56 3" xfId="10316"/>
    <cellStyle name="Percent 56 3 2" xfId="15943"/>
    <cellStyle name="Percent 56 3 2 2" xfId="23666"/>
    <cellStyle name="Percent 56 3 3" xfId="20297"/>
    <cellStyle name="Percent 56 4" xfId="15941"/>
    <cellStyle name="Percent 56 4 2" xfId="23664"/>
    <cellStyle name="Percent 56 5" xfId="18119"/>
    <cellStyle name="Percent 56 5 2" xfId="24824"/>
    <cellStyle name="Percent 56 6" xfId="19502"/>
    <cellStyle name="Percent 56 7" xfId="9104"/>
    <cellStyle name="Percent 57" xfId="1191"/>
    <cellStyle name="Percent 57 2" xfId="12288"/>
    <cellStyle name="Percent 57 2 2" xfId="15945"/>
    <cellStyle name="Percent 57 2 2 2" xfId="23668"/>
    <cellStyle name="Percent 57 3" xfId="10320"/>
    <cellStyle name="Percent 57 3 2" xfId="15946"/>
    <cellStyle name="Percent 57 3 2 2" xfId="23669"/>
    <cellStyle name="Percent 57 3 3" xfId="20301"/>
    <cellStyle name="Percent 57 4" xfId="15944"/>
    <cellStyle name="Percent 57 4 2" xfId="23667"/>
    <cellStyle name="Percent 57 5" xfId="18126"/>
    <cellStyle name="Percent 57 5 2" xfId="24828"/>
    <cellStyle name="Percent 57 6" xfId="19506"/>
    <cellStyle name="Percent 57 7" xfId="9113"/>
    <cellStyle name="Percent 58" xfId="1560"/>
    <cellStyle name="Percent 58 2" xfId="12289"/>
    <cellStyle name="Percent 58 2 2" xfId="15948"/>
    <cellStyle name="Percent 58 2 2 2" xfId="23671"/>
    <cellStyle name="Percent 58 3" xfId="10309"/>
    <cellStyle name="Percent 58 3 2" xfId="15949"/>
    <cellStyle name="Percent 58 3 2 2" xfId="23672"/>
    <cellStyle name="Percent 58 3 3" xfId="20290"/>
    <cellStyle name="Percent 58 4" xfId="15947"/>
    <cellStyle name="Percent 58 4 2" xfId="23670"/>
    <cellStyle name="Percent 58 5" xfId="18108"/>
    <cellStyle name="Percent 58 5 2" xfId="24817"/>
    <cellStyle name="Percent 58 6" xfId="19495"/>
    <cellStyle name="Percent 58 7" xfId="8996"/>
    <cellStyle name="Percent 59" xfId="1486"/>
    <cellStyle name="Percent 59 2" xfId="12290"/>
    <cellStyle name="Percent 59 2 2" xfId="15951"/>
    <cellStyle name="Percent 59 2 2 2" xfId="23674"/>
    <cellStyle name="Percent 59 3" xfId="10326"/>
    <cellStyle name="Percent 59 3 2" xfId="15952"/>
    <cellStyle name="Percent 59 3 2 2" xfId="23675"/>
    <cellStyle name="Percent 59 3 3" xfId="20307"/>
    <cellStyle name="Percent 59 4" xfId="15950"/>
    <cellStyle name="Percent 59 4 2" xfId="23673"/>
    <cellStyle name="Percent 59 5" xfId="18132"/>
    <cellStyle name="Percent 59 5 2" xfId="24834"/>
    <cellStyle name="Percent 59 6" xfId="19512"/>
    <cellStyle name="Percent 59 7" xfId="9119"/>
    <cellStyle name="Percent 6" xfId="709"/>
    <cellStyle name="Percent 6 10" xfId="18487"/>
    <cellStyle name="Percent 6 10 2" xfId="25157"/>
    <cellStyle name="Percent 6 2" xfId="710"/>
    <cellStyle name="Percent 6 2 2" xfId="711"/>
    <cellStyle name="Percent 6 2 2 2" xfId="6742"/>
    <cellStyle name="Percent 6 2 2 2 2" xfId="9099"/>
    <cellStyle name="Percent 6 2 2 2 2 2" xfId="12295"/>
    <cellStyle name="Percent 6 2 2 2 2 2 2" xfId="15953"/>
    <cellStyle name="Percent 6 2 2 2 2 2 2 2" xfId="23676"/>
    <cellStyle name="Percent 6 2 2 2 3" xfId="12294"/>
    <cellStyle name="Percent 6 2 2 2 3 2" xfId="15954"/>
    <cellStyle name="Percent 6 2 2 2 3 2 2" xfId="23677"/>
    <cellStyle name="Percent 6 2 2 3" xfId="8607"/>
    <cellStyle name="Percent 6 2 2 3 2" xfId="12296"/>
    <cellStyle name="Percent 6 2 2 3 2 2" xfId="15956"/>
    <cellStyle name="Percent 6 2 2 3 2 2 2" xfId="23679"/>
    <cellStyle name="Percent 6 2 2 3 3" xfId="10295"/>
    <cellStyle name="Percent 6 2 2 3 3 2" xfId="15957"/>
    <cellStyle name="Percent 6 2 2 3 3 2 2" xfId="23680"/>
    <cellStyle name="Percent 6 2 2 3 3 3" xfId="20275"/>
    <cellStyle name="Percent 6 2 2 3 4" xfId="15955"/>
    <cellStyle name="Percent 6 2 2 3 4 2" xfId="23678"/>
    <cellStyle name="Percent 6 2 2 3 5" xfId="18001"/>
    <cellStyle name="Percent 6 2 2 3 5 2" xfId="24802"/>
    <cellStyle name="Percent 6 2 2 3 6" xfId="19484"/>
    <cellStyle name="Percent 6 2 2 4" xfId="8963"/>
    <cellStyle name="Percent 6 2 2 4 2" xfId="12297"/>
    <cellStyle name="Percent 6 2 2 4 2 2" xfId="15958"/>
    <cellStyle name="Percent 6 2 2 4 2 2 2" xfId="23681"/>
    <cellStyle name="Percent 6 2 2 4 3" xfId="18096"/>
    <cellStyle name="Percent 6 2 2 5" xfId="9702"/>
    <cellStyle name="Percent 6 2 2 5 2" xfId="12293"/>
    <cellStyle name="Percent 6 2 2 5 2 2" xfId="15960"/>
    <cellStyle name="Percent 6 2 2 5 2 2 2" xfId="23683"/>
    <cellStyle name="Percent 6 2 2 5 3" xfId="15959"/>
    <cellStyle name="Percent 6 2 2 5 3 2" xfId="23682"/>
    <cellStyle name="Percent 6 2 2 5 4" xfId="19984"/>
    <cellStyle name="Percent 6 2 3" xfId="6743"/>
    <cellStyle name="Percent 6 2 3 2" xfId="12298"/>
    <cellStyle name="Percent 6 2 3 2 2" xfId="15961"/>
    <cellStyle name="Percent 6 2 3 2 2 2" xfId="23684"/>
    <cellStyle name="Percent 6 2 4" xfId="6744"/>
    <cellStyle name="Percent 6 2 4 2" xfId="12299"/>
    <cellStyle name="Percent 6 2 4 2 2" xfId="15962"/>
    <cellStyle name="Percent 6 2 4 2 2 2" xfId="23685"/>
    <cellStyle name="Percent 6 2 4 3" xfId="10065"/>
    <cellStyle name="Percent 6 2 5" xfId="8606"/>
    <cellStyle name="Percent 6 2 5 2" xfId="12300"/>
    <cellStyle name="Percent 6 2 5 2 2" xfId="15964"/>
    <cellStyle name="Percent 6 2 5 2 2 2" xfId="23687"/>
    <cellStyle name="Percent 6 2 5 3" xfId="10294"/>
    <cellStyle name="Percent 6 2 5 3 2" xfId="15965"/>
    <cellStyle name="Percent 6 2 5 3 2 2" xfId="23688"/>
    <cellStyle name="Percent 6 2 5 3 3" xfId="20274"/>
    <cellStyle name="Percent 6 2 5 4" xfId="15963"/>
    <cellStyle name="Percent 6 2 5 4 2" xfId="23686"/>
    <cellStyle name="Percent 6 2 5 5" xfId="18000"/>
    <cellStyle name="Percent 6 2 5 5 2" xfId="24801"/>
    <cellStyle name="Percent 6 2 5 6" xfId="19483"/>
    <cellStyle name="Percent 6 2 6" xfId="9701"/>
    <cellStyle name="Percent 6 2 6 2" xfId="10064"/>
    <cellStyle name="Percent 6 2 6 3" xfId="15966"/>
    <cellStyle name="Percent 6 2 6 3 2" xfId="23689"/>
    <cellStyle name="Percent 6 2 6 4" xfId="19983"/>
    <cellStyle name="Percent 6 2 7" xfId="12292"/>
    <cellStyle name="Percent 6 2 7 2" xfId="15967"/>
    <cellStyle name="Percent 6 2 7 2 2" xfId="23690"/>
    <cellStyle name="Percent 6 2 8" xfId="17468"/>
    <cellStyle name="Percent 6 3" xfId="712"/>
    <cellStyle name="Percent 6 3 2" xfId="1260"/>
    <cellStyle name="Percent 6 3 2 2" xfId="2294"/>
    <cellStyle name="Percent 6 3 2 2 2" xfId="3327"/>
    <cellStyle name="Percent 6 3 2 2 2 2" xfId="15968"/>
    <cellStyle name="Percent 6 3 2 2 2 2 2" xfId="23691"/>
    <cellStyle name="Percent 6 3 2 2 2 3" xfId="12303"/>
    <cellStyle name="Percent 6 3 2 2 3" xfId="5426"/>
    <cellStyle name="Percent 6 3 2 2 4" xfId="9100"/>
    <cellStyle name="Percent 6 3 2 3" xfId="3326"/>
    <cellStyle name="Percent 6 3 2 3 2" xfId="15969"/>
    <cellStyle name="Percent 6 3 2 3 2 2" xfId="23692"/>
    <cellStyle name="Percent 6 3 2 3 3" xfId="12302"/>
    <cellStyle name="Percent 6 3 2 4" xfId="5425"/>
    <cellStyle name="Percent 6 3 2 5" xfId="6746"/>
    <cellStyle name="Percent 6 3 3" xfId="1804"/>
    <cellStyle name="Percent 6 3 3 2" xfId="3328"/>
    <cellStyle name="Percent 6 3 3 2 2" xfId="15971"/>
    <cellStyle name="Percent 6 3 3 2 2 2" xfId="23694"/>
    <cellStyle name="Percent 6 3 3 2 3" xfId="12304"/>
    <cellStyle name="Percent 6 3 3 3" xfId="5427"/>
    <cellStyle name="Percent 6 3 3 3 2" xfId="15972"/>
    <cellStyle name="Percent 6 3 3 3 2 2" xfId="23695"/>
    <cellStyle name="Percent 6 3 3 3 3" xfId="20276"/>
    <cellStyle name="Percent 6 3 3 4" xfId="15970"/>
    <cellStyle name="Percent 6 3 3 4 2" xfId="23693"/>
    <cellStyle name="Percent 6 3 3 5" xfId="18002"/>
    <cellStyle name="Percent 6 3 3 5 2" xfId="24803"/>
    <cellStyle name="Percent 6 3 3 6" xfId="19485"/>
    <cellStyle name="Percent 6 3 4" xfId="2155"/>
    <cellStyle name="Percent 6 3 4 2" xfId="12305"/>
    <cellStyle name="Percent 6 3 4 2 2" xfId="15973"/>
    <cellStyle name="Percent 6 3 4 2 2 2" xfId="23696"/>
    <cellStyle name="Percent 6 3 4 3" xfId="8990"/>
    <cellStyle name="Percent 6 3 5" xfId="9703"/>
    <cellStyle name="Percent 6 3 5 2" xfId="12301"/>
    <cellStyle name="Percent 6 3 5 2 2" xfId="15975"/>
    <cellStyle name="Percent 6 3 5 2 2 2" xfId="23698"/>
    <cellStyle name="Percent 6 3 5 3" xfId="15974"/>
    <cellStyle name="Percent 6 3 5 3 2" xfId="23697"/>
    <cellStyle name="Percent 6 3 5 4" xfId="19985"/>
    <cellStyle name="Percent 6 3 6" xfId="12902"/>
    <cellStyle name="Percent 6 3 6 2" xfId="20661"/>
    <cellStyle name="Percent 6 3 7" xfId="6745"/>
    <cellStyle name="Percent 6 4" xfId="713"/>
    <cellStyle name="Percent 6 4 2" xfId="12306"/>
    <cellStyle name="Percent 6 4 2 2" xfId="15976"/>
    <cellStyle name="Percent 6 4 2 2 2" xfId="23699"/>
    <cellStyle name="Percent 6 4 3" xfId="17674"/>
    <cellStyle name="Percent 6 5" xfId="3550"/>
    <cellStyle name="Percent 6 5 2" xfId="12307"/>
    <cellStyle name="Percent 6 5 2 2" xfId="15977"/>
    <cellStyle name="Percent 6 5 2 2 2" xfId="23700"/>
    <cellStyle name="Percent 6 5 3" xfId="10066"/>
    <cellStyle name="Percent 6 5 4" xfId="6747"/>
    <cellStyle name="Percent 6 6" xfId="8605"/>
    <cellStyle name="Percent 6 6 2" xfId="12308"/>
    <cellStyle name="Percent 6 6 2 2" xfId="15979"/>
    <cellStyle name="Percent 6 6 2 2 2" xfId="23702"/>
    <cellStyle name="Percent 6 6 3" xfId="10293"/>
    <cellStyle name="Percent 6 6 3 2" xfId="15980"/>
    <cellStyle name="Percent 6 6 3 2 2" xfId="23703"/>
    <cellStyle name="Percent 6 6 3 3" xfId="20273"/>
    <cellStyle name="Percent 6 6 4" xfId="15978"/>
    <cellStyle name="Percent 6 6 4 2" xfId="23701"/>
    <cellStyle name="Percent 6 6 5" xfId="17999"/>
    <cellStyle name="Percent 6 6 5 2" xfId="24800"/>
    <cellStyle name="Percent 6 6 6" xfId="19482"/>
    <cellStyle name="Percent 6 7" xfId="8585"/>
    <cellStyle name="Percent 6 7 2" xfId="12309"/>
    <cellStyle name="Percent 6 7 2 2" xfId="15981"/>
    <cellStyle name="Percent 6 7 2 2 2" xfId="23704"/>
    <cellStyle name="Percent 6 8" xfId="9700"/>
    <cellStyle name="Percent 6 8 2" xfId="10063"/>
    <cellStyle name="Percent 6 8 3" xfId="15982"/>
    <cellStyle name="Percent 6 8 3 2" xfId="23705"/>
    <cellStyle name="Percent 6 8 4" xfId="19982"/>
    <cellStyle name="Percent 6 9" xfId="12291"/>
    <cellStyle name="Percent 6 9 2" xfId="15983"/>
    <cellStyle name="Percent 6 9 2 2" xfId="23706"/>
    <cellStyle name="Percent 60" xfId="1014"/>
    <cellStyle name="Percent 60 2" xfId="12310"/>
    <cellStyle name="Percent 60 2 2" xfId="15985"/>
    <cellStyle name="Percent 60 2 2 2" xfId="23708"/>
    <cellStyle name="Percent 60 3" xfId="10389"/>
    <cellStyle name="Percent 60 3 2" xfId="15986"/>
    <cellStyle name="Percent 60 3 2 2" xfId="23709"/>
    <cellStyle name="Percent 60 3 3" xfId="20371"/>
    <cellStyle name="Percent 60 4" xfId="15984"/>
    <cellStyle name="Percent 60 4 2" xfId="23707"/>
    <cellStyle name="Percent 60 5" xfId="18196"/>
    <cellStyle name="Percent 60 5 2" xfId="24898"/>
    <cellStyle name="Percent 60 6" xfId="19576"/>
    <cellStyle name="Percent 60 7" xfId="9185"/>
    <cellStyle name="Percent 61" xfId="1494"/>
    <cellStyle name="Percent 61 2" xfId="12311"/>
    <cellStyle name="Percent 61 2 2" xfId="15988"/>
    <cellStyle name="Percent 61 2 2 2" xfId="23711"/>
    <cellStyle name="Percent 61 3" xfId="10399"/>
    <cellStyle name="Percent 61 3 2" xfId="15989"/>
    <cellStyle name="Percent 61 3 2 2" xfId="23712"/>
    <cellStyle name="Percent 61 3 3" xfId="20381"/>
    <cellStyle name="Percent 61 4" xfId="15987"/>
    <cellStyle name="Percent 61 4 2" xfId="23710"/>
    <cellStyle name="Percent 61 5" xfId="18206"/>
    <cellStyle name="Percent 61 5 2" xfId="24908"/>
    <cellStyle name="Percent 61 6" xfId="19586"/>
    <cellStyle name="Percent 61 7" xfId="9195"/>
    <cellStyle name="Percent 62" xfId="1431"/>
    <cellStyle name="Percent 62 2" xfId="12312"/>
    <cellStyle name="Percent 62 2 2" xfId="15991"/>
    <cellStyle name="Percent 62 2 2 2" xfId="23714"/>
    <cellStyle name="Percent 62 3" xfId="10624"/>
    <cellStyle name="Percent 62 3 2" xfId="15992"/>
    <cellStyle name="Percent 62 3 2 2" xfId="23715"/>
    <cellStyle name="Percent 62 3 3" xfId="20606"/>
    <cellStyle name="Percent 62 4" xfId="15990"/>
    <cellStyle name="Percent 62 4 2" xfId="23713"/>
    <cellStyle name="Percent 62 5" xfId="18432"/>
    <cellStyle name="Percent 62 5 2" xfId="25133"/>
    <cellStyle name="Percent 62 6" xfId="19811"/>
    <cellStyle name="Percent 62 7" xfId="9448"/>
    <cellStyle name="Percent 63" xfId="1086"/>
    <cellStyle name="Percent 63 2" xfId="12313"/>
    <cellStyle name="Percent 63 2 2" xfId="15994"/>
    <cellStyle name="Percent 63 2 2 2" xfId="23717"/>
    <cellStyle name="Percent 63 3" xfId="10395"/>
    <cellStyle name="Percent 63 3 2" xfId="15995"/>
    <cellStyle name="Percent 63 3 2 2" xfId="23718"/>
    <cellStyle name="Percent 63 3 3" xfId="20377"/>
    <cellStyle name="Percent 63 4" xfId="15993"/>
    <cellStyle name="Percent 63 4 2" xfId="23716"/>
    <cellStyle name="Percent 63 5" xfId="18202"/>
    <cellStyle name="Percent 63 5 2" xfId="24904"/>
    <cellStyle name="Percent 63 6" xfId="19582"/>
    <cellStyle name="Percent 63 7" xfId="9191"/>
    <cellStyle name="Percent 64" xfId="1562"/>
    <cellStyle name="Percent 64 2" xfId="12314"/>
    <cellStyle name="Percent 64 2 2" xfId="15997"/>
    <cellStyle name="Percent 64 2 2 2" xfId="23720"/>
    <cellStyle name="Percent 64 3" xfId="10482"/>
    <cellStyle name="Percent 64 3 2" xfId="15998"/>
    <cellStyle name="Percent 64 3 2 2" xfId="23721"/>
    <cellStyle name="Percent 64 3 3" xfId="20464"/>
    <cellStyle name="Percent 64 4" xfId="15996"/>
    <cellStyle name="Percent 64 4 2" xfId="23719"/>
    <cellStyle name="Percent 64 5" xfId="18289"/>
    <cellStyle name="Percent 64 5 2" xfId="24991"/>
    <cellStyle name="Percent 64 6" xfId="19669"/>
    <cellStyle name="Percent 64 7" xfId="9295"/>
    <cellStyle name="Percent 65" xfId="1662"/>
    <cellStyle name="Percent 65 2" xfId="12315"/>
    <cellStyle name="Percent 65 2 2" xfId="16000"/>
    <cellStyle name="Percent 65 2 2 2" xfId="23723"/>
    <cellStyle name="Percent 65 3" xfId="10370"/>
    <cellStyle name="Percent 65 3 2" xfId="16001"/>
    <cellStyle name="Percent 65 3 2 2" xfId="23724"/>
    <cellStyle name="Percent 65 3 3" xfId="20352"/>
    <cellStyle name="Percent 65 4" xfId="15999"/>
    <cellStyle name="Percent 65 4 2" xfId="23722"/>
    <cellStyle name="Percent 65 5" xfId="18177"/>
    <cellStyle name="Percent 65 5 2" xfId="24879"/>
    <cellStyle name="Percent 65 6" xfId="19557"/>
    <cellStyle name="Percent 65 7" xfId="9166"/>
    <cellStyle name="Percent 66" xfId="1844"/>
    <cellStyle name="Percent 66 2" xfId="12316"/>
    <cellStyle name="Percent 66 2 2" xfId="16003"/>
    <cellStyle name="Percent 66 2 2 2" xfId="23726"/>
    <cellStyle name="Percent 66 3" xfId="10625"/>
    <cellStyle name="Percent 66 3 2" xfId="16004"/>
    <cellStyle name="Percent 66 3 2 2" xfId="23727"/>
    <cellStyle name="Percent 66 3 3" xfId="20607"/>
    <cellStyle name="Percent 66 4" xfId="16002"/>
    <cellStyle name="Percent 66 4 2" xfId="23725"/>
    <cellStyle name="Percent 66 5" xfId="18433"/>
    <cellStyle name="Percent 66 5 2" xfId="25134"/>
    <cellStyle name="Percent 66 6" xfId="19812"/>
    <cellStyle name="Percent 66 7" xfId="9450"/>
    <cellStyle name="Percent 67" xfId="1706"/>
    <cellStyle name="Percent 67 2" xfId="12317"/>
    <cellStyle name="Percent 67 2 2" xfId="16006"/>
    <cellStyle name="Percent 67 2 2 2" xfId="23729"/>
    <cellStyle name="Percent 67 3" xfId="10426"/>
    <cellStyle name="Percent 67 3 2" xfId="16007"/>
    <cellStyle name="Percent 67 3 2 2" xfId="23730"/>
    <cellStyle name="Percent 67 3 3" xfId="20408"/>
    <cellStyle name="Percent 67 4" xfId="16005"/>
    <cellStyle name="Percent 67 4 2" xfId="23728"/>
    <cellStyle name="Percent 67 5" xfId="18233"/>
    <cellStyle name="Percent 67 5 2" xfId="24935"/>
    <cellStyle name="Percent 67 6" xfId="19613"/>
    <cellStyle name="Percent 67 7" xfId="9227"/>
    <cellStyle name="Percent 68" xfId="1889"/>
    <cellStyle name="Percent 68 2" xfId="12318"/>
    <cellStyle name="Percent 68 2 2" xfId="16009"/>
    <cellStyle name="Percent 68 2 2 2" xfId="23732"/>
    <cellStyle name="Percent 68 3" xfId="10611"/>
    <cellStyle name="Percent 68 3 2" xfId="16010"/>
    <cellStyle name="Percent 68 3 2 2" xfId="23733"/>
    <cellStyle name="Percent 68 3 3" xfId="20593"/>
    <cellStyle name="Percent 68 4" xfId="16008"/>
    <cellStyle name="Percent 68 4 2" xfId="23731"/>
    <cellStyle name="Percent 68 5" xfId="18418"/>
    <cellStyle name="Percent 68 5 2" xfId="25120"/>
    <cellStyle name="Percent 68 6" xfId="19798"/>
    <cellStyle name="Percent 68 7" xfId="9427"/>
    <cellStyle name="Percent 69" xfId="1655"/>
    <cellStyle name="Percent 69 2" xfId="12319"/>
    <cellStyle name="Percent 69 2 2" xfId="16012"/>
    <cellStyle name="Percent 69 2 2 2" xfId="23735"/>
    <cellStyle name="Percent 69 3" xfId="10402"/>
    <cellStyle name="Percent 69 3 2" xfId="16013"/>
    <cellStyle name="Percent 69 3 2 2" xfId="23736"/>
    <cellStyle name="Percent 69 3 3" xfId="20384"/>
    <cellStyle name="Percent 69 4" xfId="16011"/>
    <cellStyle name="Percent 69 4 2" xfId="23734"/>
    <cellStyle name="Percent 69 5" xfId="18209"/>
    <cellStyle name="Percent 69 5 2" xfId="24911"/>
    <cellStyle name="Percent 69 6" xfId="19589"/>
    <cellStyle name="Percent 69 7" xfId="9198"/>
    <cellStyle name="Percent 7" xfId="714"/>
    <cellStyle name="Percent 7 10" xfId="6748"/>
    <cellStyle name="Percent 7 2" xfId="1130"/>
    <cellStyle name="Percent 7 2 2" xfId="12321"/>
    <cellStyle name="Percent 7 2 2 2" xfId="16014"/>
    <cellStyle name="Percent 7 2 2 2 2" xfId="23737"/>
    <cellStyle name="Percent 7 2 3" xfId="6749"/>
    <cellStyle name="Percent 7 3" xfId="3548"/>
    <cellStyle name="Percent 7 3 2" xfId="6751"/>
    <cellStyle name="Percent 7 3 2 2" xfId="12323"/>
    <cellStyle name="Percent 7 3 2 2 2" xfId="16015"/>
    <cellStyle name="Percent 7 3 2 2 2 2" xfId="23738"/>
    <cellStyle name="Percent 7 3 2 3" xfId="10068"/>
    <cellStyle name="Percent 7 3 3" xfId="8610"/>
    <cellStyle name="Percent 7 3 3 2" xfId="12324"/>
    <cellStyle name="Percent 7 3 3 2 2" xfId="16017"/>
    <cellStyle name="Percent 7 3 3 2 2 2" xfId="23740"/>
    <cellStyle name="Percent 7 3 3 3" xfId="10297"/>
    <cellStyle name="Percent 7 3 3 3 2" xfId="16018"/>
    <cellStyle name="Percent 7 3 3 3 2 2" xfId="23741"/>
    <cellStyle name="Percent 7 3 3 3 3" xfId="20278"/>
    <cellStyle name="Percent 7 3 3 4" xfId="16016"/>
    <cellStyle name="Percent 7 3 3 4 2" xfId="23739"/>
    <cellStyle name="Percent 7 3 3 5" xfId="18004"/>
    <cellStyle name="Percent 7 3 3 5 2" xfId="24805"/>
    <cellStyle name="Percent 7 3 3 6" xfId="19487"/>
    <cellStyle name="Percent 7 3 4" xfId="9102"/>
    <cellStyle name="Percent 7 3 4 2" xfId="12325"/>
    <cellStyle name="Percent 7 3 4 2 2" xfId="16019"/>
    <cellStyle name="Percent 7 3 4 2 2 2" xfId="23742"/>
    <cellStyle name="Percent 7 3 5" xfId="9705"/>
    <cellStyle name="Percent 7 3 5 2" xfId="12322"/>
    <cellStyle name="Percent 7 3 5 2 2" xfId="16021"/>
    <cellStyle name="Percent 7 3 5 2 2 2" xfId="23744"/>
    <cellStyle name="Percent 7 3 5 3" xfId="16020"/>
    <cellStyle name="Percent 7 3 5 3 2" xfId="23743"/>
    <cellStyle name="Percent 7 3 5 4" xfId="19987"/>
    <cellStyle name="Percent 7 3 6" xfId="6750"/>
    <cellStyle name="Percent 7 4" xfId="6752"/>
    <cellStyle name="Percent 7 4 2" xfId="9101"/>
    <cellStyle name="Percent 7 4 2 2" xfId="12327"/>
    <cellStyle name="Percent 7 4 2 2 2" xfId="16022"/>
    <cellStyle name="Percent 7 4 2 2 2 2" xfId="23745"/>
    <cellStyle name="Percent 7 4 3" xfId="12326"/>
    <cellStyle name="Percent 7 4 3 2" xfId="16023"/>
    <cellStyle name="Percent 7 4 3 2 2" xfId="23746"/>
    <cellStyle name="Percent 7 5" xfId="8608"/>
    <cellStyle name="Percent 7 5 2" xfId="12328"/>
    <cellStyle name="Percent 7 5 2 2" xfId="16025"/>
    <cellStyle name="Percent 7 5 2 2 2" xfId="23748"/>
    <cellStyle name="Percent 7 5 3" xfId="10296"/>
    <cellStyle name="Percent 7 5 3 2" xfId="16026"/>
    <cellStyle name="Percent 7 5 3 2 2" xfId="23749"/>
    <cellStyle name="Percent 7 5 3 3" xfId="20277"/>
    <cellStyle name="Percent 7 5 4" xfId="16024"/>
    <cellStyle name="Percent 7 5 4 2" xfId="23747"/>
    <cellStyle name="Percent 7 5 5" xfId="18003"/>
    <cellStyle name="Percent 7 5 5 2" xfId="24804"/>
    <cellStyle name="Percent 7 5 6" xfId="19486"/>
    <cellStyle name="Percent 7 6" xfId="8964"/>
    <cellStyle name="Percent 7 6 2" xfId="12329"/>
    <cellStyle name="Percent 7 6 2 2" xfId="16027"/>
    <cellStyle name="Percent 7 6 2 2 2" xfId="23750"/>
    <cellStyle name="Percent 7 6 3" xfId="18097"/>
    <cellStyle name="Percent 7 7" xfId="9704"/>
    <cellStyle name="Percent 7 7 2" xfId="10067"/>
    <cellStyle name="Percent 7 7 3" xfId="16028"/>
    <cellStyle name="Percent 7 7 3 2" xfId="23751"/>
    <cellStyle name="Percent 7 7 4" xfId="19986"/>
    <cellStyle name="Percent 7 8" xfId="12320"/>
    <cellStyle name="Percent 7 8 2" xfId="16029"/>
    <cellStyle name="Percent 7 8 2 2" xfId="23752"/>
    <cellStyle name="Percent 7 9" xfId="17469"/>
    <cellStyle name="Percent 70" xfId="1901"/>
    <cellStyle name="Percent 70 2" xfId="12330"/>
    <cellStyle name="Percent 70 2 2" xfId="16031"/>
    <cellStyle name="Percent 70 2 2 2" xfId="23754"/>
    <cellStyle name="Percent 70 3" xfId="10359"/>
    <cellStyle name="Percent 70 3 2" xfId="16032"/>
    <cellStyle name="Percent 70 3 2 2" xfId="23755"/>
    <cellStyle name="Percent 70 3 3" xfId="20341"/>
    <cellStyle name="Percent 70 4" xfId="16030"/>
    <cellStyle name="Percent 70 4 2" xfId="23753"/>
    <cellStyle name="Percent 70 5" xfId="18166"/>
    <cellStyle name="Percent 70 5 2" xfId="24868"/>
    <cellStyle name="Percent 70 6" xfId="19546"/>
    <cellStyle name="Percent 70 7" xfId="9152"/>
    <cellStyle name="Percent 71" xfId="1899"/>
    <cellStyle name="Percent 71 2" xfId="12331"/>
    <cellStyle name="Percent 71 2 2" xfId="16034"/>
    <cellStyle name="Percent 71 2 2 2" xfId="23757"/>
    <cellStyle name="Percent 71 3" xfId="10630"/>
    <cellStyle name="Percent 71 3 2" xfId="16035"/>
    <cellStyle name="Percent 71 3 2 2" xfId="23758"/>
    <cellStyle name="Percent 71 3 3" xfId="20612"/>
    <cellStyle name="Percent 71 4" xfId="16033"/>
    <cellStyle name="Percent 71 4 2" xfId="23756"/>
    <cellStyle name="Percent 71 5" xfId="18438"/>
    <cellStyle name="Percent 71 5 2" xfId="25139"/>
    <cellStyle name="Percent 71 6" xfId="19817"/>
    <cellStyle name="Percent 71 7" xfId="9455"/>
    <cellStyle name="Percent 72" xfId="1895"/>
    <cellStyle name="Percent 72 2" xfId="12332"/>
    <cellStyle name="Percent 72 2 2" xfId="16037"/>
    <cellStyle name="Percent 72 2 2 2" xfId="23760"/>
    <cellStyle name="Percent 72 3" xfId="10408"/>
    <cellStyle name="Percent 72 3 2" xfId="16038"/>
    <cellStyle name="Percent 72 3 2 2" xfId="23761"/>
    <cellStyle name="Percent 72 3 3" xfId="20390"/>
    <cellStyle name="Percent 72 4" xfId="16036"/>
    <cellStyle name="Percent 72 4 2" xfId="23759"/>
    <cellStyle name="Percent 72 5" xfId="18215"/>
    <cellStyle name="Percent 72 5 2" xfId="24917"/>
    <cellStyle name="Percent 72 6" xfId="19595"/>
    <cellStyle name="Percent 72 7" xfId="9208"/>
    <cellStyle name="Percent 73" xfId="1740"/>
    <cellStyle name="Percent 73 2" xfId="12333"/>
    <cellStyle name="Percent 73 2 2" xfId="16040"/>
    <cellStyle name="Percent 73 2 2 2" xfId="23763"/>
    <cellStyle name="Percent 73 3" xfId="10483"/>
    <cellStyle name="Percent 73 3 2" xfId="16041"/>
    <cellStyle name="Percent 73 3 2 2" xfId="23764"/>
    <cellStyle name="Percent 73 3 3" xfId="20465"/>
    <cellStyle name="Percent 73 4" xfId="16039"/>
    <cellStyle name="Percent 73 4 2" xfId="23762"/>
    <cellStyle name="Percent 73 5" xfId="18290"/>
    <cellStyle name="Percent 73 5 2" xfId="24992"/>
    <cellStyle name="Percent 73 6" xfId="19670"/>
    <cellStyle name="Percent 73 7" xfId="9297"/>
    <cellStyle name="Percent 74" xfId="1837"/>
    <cellStyle name="Percent 74 2" xfId="12334"/>
    <cellStyle name="Percent 74 2 2" xfId="16043"/>
    <cellStyle name="Percent 74 2 2 2" xfId="23766"/>
    <cellStyle name="Percent 74 3" xfId="10431"/>
    <cellStyle name="Percent 74 3 2" xfId="16044"/>
    <cellStyle name="Percent 74 3 2 2" xfId="23767"/>
    <cellStyle name="Percent 74 3 3" xfId="20413"/>
    <cellStyle name="Percent 74 4" xfId="16042"/>
    <cellStyle name="Percent 74 4 2" xfId="23765"/>
    <cellStyle name="Percent 74 5" xfId="18238"/>
    <cellStyle name="Percent 74 5 2" xfId="24940"/>
    <cellStyle name="Percent 74 6" xfId="19618"/>
    <cellStyle name="Percent 74 7" xfId="9232"/>
    <cellStyle name="Percent 75" xfId="1883"/>
    <cellStyle name="Percent 75 2" xfId="12335"/>
    <cellStyle name="Percent 75 2 2" xfId="16046"/>
    <cellStyle name="Percent 75 2 2 2" xfId="23769"/>
    <cellStyle name="Percent 75 3" xfId="10626"/>
    <cellStyle name="Percent 75 3 2" xfId="16047"/>
    <cellStyle name="Percent 75 3 2 2" xfId="23770"/>
    <cellStyle name="Percent 75 3 3" xfId="20608"/>
    <cellStyle name="Percent 75 4" xfId="16045"/>
    <cellStyle name="Percent 75 4 2" xfId="23768"/>
    <cellStyle name="Percent 75 5" xfId="18434"/>
    <cellStyle name="Percent 75 5 2" xfId="25135"/>
    <cellStyle name="Percent 75 6" xfId="19813"/>
    <cellStyle name="Percent 75 7" xfId="9451"/>
    <cellStyle name="Percent 76" xfId="2640"/>
    <cellStyle name="Percent 76 2" xfId="12336"/>
    <cellStyle name="Percent 76 2 2" xfId="16049"/>
    <cellStyle name="Percent 76 2 2 2" xfId="23772"/>
    <cellStyle name="Percent 76 3" xfId="10610"/>
    <cellStyle name="Percent 76 3 2" xfId="16050"/>
    <cellStyle name="Percent 76 3 2 2" xfId="23773"/>
    <cellStyle name="Percent 76 3 3" xfId="20592"/>
    <cellStyle name="Percent 76 4" xfId="16048"/>
    <cellStyle name="Percent 76 4 2" xfId="23771"/>
    <cellStyle name="Percent 76 5" xfId="18417"/>
    <cellStyle name="Percent 76 5 2" xfId="25119"/>
    <cellStyle name="Percent 76 6" xfId="19797"/>
    <cellStyle name="Percent 76 7" xfId="9426"/>
    <cellStyle name="Percent 77" xfId="2926"/>
    <cellStyle name="Percent 77 2" xfId="12337"/>
    <cellStyle name="Percent 77 2 2" xfId="16052"/>
    <cellStyle name="Percent 77 2 2 2" xfId="23775"/>
    <cellStyle name="Percent 77 3" xfId="10416"/>
    <cellStyle name="Percent 77 3 2" xfId="16053"/>
    <cellStyle name="Percent 77 3 2 2" xfId="23776"/>
    <cellStyle name="Percent 77 3 3" xfId="20398"/>
    <cellStyle name="Percent 77 4" xfId="16051"/>
    <cellStyle name="Percent 77 4 2" xfId="23774"/>
    <cellStyle name="Percent 77 5" xfId="18223"/>
    <cellStyle name="Percent 77 5 2" xfId="24925"/>
    <cellStyle name="Percent 77 6" xfId="19603"/>
    <cellStyle name="Percent 77 7" xfId="9217"/>
    <cellStyle name="Percent 78" xfId="2924"/>
    <cellStyle name="Percent 78 2" xfId="12338"/>
    <cellStyle name="Percent 78 2 2" xfId="16055"/>
    <cellStyle name="Percent 78 2 2 2" xfId="23778"/>
    <cellStyle name="Percent 78 3" xfId="10436"/>
    <cellStyle name="Percent 78 3 2" xfId="16056"/>
    <cellStyle name="Percent 78 3 2 2" xfId="23779"/>
    <cellStyle name="Percent 78 3 3" xfId="20418"/>
    <cellStyle name="Percent 78 4" xfId="16054"/>
    <cellStyle name="Percent 78 4 2" xfId="23777"/>
    <cellStyle name="Percent 78 5" xfId="18243"/>
    <cellStyle name="Percent 78 5 2" xfId="24945"/>
    <cellStyle name="Percent 78 6" xfId="19623"/>
    <cellStyle name="Percent 78 7" xfId="9237"/>
    <cellStyle name="Percent 79" xfId="2925"/>
    <cellStyle name="Percent 79 2" xfId="12339"/>
    <cellStyle name="Percent 79 2 2" xfId="16058"/>
    <cellStyle name="Percent 79 2 2 2" xfId="23781"/>
    <cellStyle name="Percent 79 3" xfId="10454"/>
    <cellStyle name="Percent 79 3 2" xfId="16059"/>
    <cellStyle name="Percent 79 3 2 2" xfId="23782"/>
    <cellStyle name="Percent 79 3 3" xfId="20436"/>
    <cellStyle name="Percent 79 4" xfId="16057"/>
    <cellStyle name="Percent 79 4 2" xfId="23780"/>
    <cellStyle name="Percent 79 5" xfId="18261"/>
    <cellStyle name="Percent 79 5 2" xfId="24963"/>
    <cellStyle name="Percent 79 6" xfId="19641"/>
    <cellStyle name="Percent 79 7" xfId="9257"/>
    <cellStyle name="Percent 8" xfId="715"/>
    <cellStyle name="Percent 8 2" xfId="1131"/>
    <cellStyle name="Percent 8 2 2" xfId="12341"/>
    <cellStyle name="Percent 8 2 2 2" xfId="16060"/>
    <cellStyle name="Percent 8 2 2 2 2" xfId="23783"/>
    <cellStyle name="Percent 8 2 3" xfId="8411"/>
    <cellStyle name="Percent 8 3" xfId="8965"/>
    <cellStyle name="Percent 8 3 2" xfId="12342"/>
    <cellStyle name="Percent 8 3 2 2" xfId="16061"/>
    <cellStyle name="Percent 8 3 2 2 2" xfId="23784"/>
    <cellStyle name="Percent 8 3 3" xfId="18098"/>
    <cellStyle name="Percent 8 4" xfId="10069"/>
    <cellStyle name="Percent 8 5" xfId="12340"/>
    <cellStyle name="Percent 8 5 2" xfId="16062"/>
    <cellStyle name="Percent 8 5 2 2" xfId="23785"/>
    <cellStyle name="Percent 8 6" xfId="17470"/>
    <cellStyle name="Percent 8 7" xfId="6753"/>
    <cellStyle name="Percent 80" xfId="2920"/>
    <cellStyle name="Percent 80 2" xfId="12343"/>
    <cellStyle name="Percent 80 2 2" xfId="16064"/>
    <cellStyle name="Percent 80 2 2 2" xfId="23787"/>
    <cellStyle name="Percent 80 3" xfId="10476"/>
    <cellStyle name="Percent 80 3 2" xfId="16065"/>
    <cellStyle name="Percent 80 3 2 2" xfId="23788"/>
    <cellStyle name="Percent 80 3 3" xfId="20458"/>
    <cellStyle name="Percent 80 4" xfId="16063"/>
    <cellStyle name="Percent 80 4 2" xfId="23786"/>
    <cellStyle name="Percent 80 5" xfId="18283"/>
    <cellStyle name="Percent 80 5 2" xfId="24985"/>
    <cellStyle name="Percent 80 6" xfId="19663"/>
    <cellStyle name="Percent 80 7" xfId="9287"/>
    <cellStyle name="Percent 81" xfId="2918"/>
    <cellStyle name="Percent 81 2" xfId="12344"/>
    <cellStyle name="Percent 81 2 2" xfId="16067"/>
    <cellStyle name="Percent 81 2 2 2" xfId="23790"/>
    <cellStyle name="Percent 81 3" xfId="10457"/>
    <cellStyle name="Percent 81 3 2" xfId="16068"/>
    <cellStyle name="Percent 81 3 2 2" xfId="23791"/>
    <cellStyle name="Percent 81 3 3" xfId="20439"/>
    <cellStyle name="Percent 81 4" xfId="16066"/>
    <cellStyle name="Percent 81 4 2" xfId="23789"/>
    <cellStyle name="Percent 81 5" xfId="18264"/>
    <cellStyle name="Percent 81 5 2" xfId="24966"/>
    <cellStyle name="Percent 81 6" xfId="19644"/>
    <cellStyle name="Percent 81 7" xfId="9263"/>
    <cellStyle name="Percent 82" xfId="2916"/>
    <cellStyle name="Percent 82 2" xfId="12345"/>
    <cellStyle name="Percent 82 2 2" xfId="16070"/>
    <cellStyle name="Percent 82 2 2 2" xfId="23793"/>
    <cellStyle name="Percent 82 3" xfId="10632"/>
    <cellStyle name="Percent 82 3 2" xfId="16071"/>
    <cellStyle name="Percent 82 3 2 2" xfId="23794"/>
    <cellStyle name="Percent 82 3 3" xfId="20614"/>
    <cellStyle name="Percent 82 4" xfId="16069"/>
    <cellStyle name="Percent 82 4 2" xfId="23792"/>
    <cellStyle name="Percent 82 5" xfId="18440"/>
    <cellStyle name="Percent 82 5 2" xfId="25141"/>
    <cellStyle name="Percent 82 6" xfId="19819"/>
    <cellStyle name="Percent 82 7" xfId="9458"/>
    <cellStyle name="Percent 83" xfId="2871"/>
    <cellStyle name="Percent 83 2" xfId="12346"/>
    <cellStyle name="Percent 83 2 2" xfId="16073"/>
    <cellStyle name="Percent 83 2 2 2" xfId="23796"/>
    <cellStyle name="Percent 83 3" xfId="10628"/>
    <cellStyle name="Percent 83 3 2" xfId="16074"/>
    <cellStyle name="Percent 83 3 2 2" xfId="23797"/>
    <cellStyle name="Percent 83 3 3" xfId="20610"/>
    <cellStyle name="Percent 83 4" xfId="16072"/>
    <cellStyle name="Percent 83 4 2" xfId="23795"/>
    <cellStyle name="Percent 83 5" xfId="18436"/>
    <cellStyle name="Percent 83 5 2" xfId="25137"/>
    <cellStyle name="Percent 83 6" xfId="19815"/>
    <cellStyle name="Percent 83 7" xfId="9453"/>
    <cellStyle name="Percent 84" xfId="2859"/>
    <cellStyle name="Percent 84 2" xfId="12347"/>
    <cellStyle name="Percent 84 2 2" xfId="16076"/>
    <cellStyle name="Percent 84 2 2 2" xfId="23799"/>
    <cellStyle name="Percent 84 3" xfId="10422"/>
    <cellStyle name="Percent 84 3 2" xfId="16077"/>
    <cellStyle name="Percent 84 3 2 2" xfId="23800"/>
    <cellStyle name="Percent 84 3 3" xfId="20404"/>
    <cellStyle name="Percent 84 4" xfId="16075"/>
    <cellStyle name="Percent 84 4 2" xfId="23798"/>
    <cellStyle name="Percent 84 5" xfId="18229"/>
    <cellStyle name="Percent 84 5 2" xfId="24931"/>
    <cellStyle name="Percent 84 6" xfId="19609"/>
    <cellStyle name="Percent 84 7" xfId="9223"/>
    <cellStyle name="Percent 85" xfId="2856"/>
    <cellStyle name="Percent 85 2" xfId="12348"/>
    <cellStyle name="Percent 85 2 2" xfId="16079"/>
    <cellStyle name="Percent 85 2 2 2" xfId="23802"/>
    <cellStyle name="Percent 85 3" xfId="10419"/>
    <cellStyle name="Percent 85 3 2" xfId="16080"/>
    <cellStyle name="Percent 85 3 2 2" xfId="23803"/>
    <cellStyle name="Percent 85 3 3" xfId="20401"/>
    <cellStyle name="Percent 85 4" xfId="16078"/>
    <cellStyle name="Percent 85 4 2" xfId="23801"/>
    <cellStyle name="Percent 85 5" xfId="18226"/>
    <cellStyle name="Percent 85 5 2" xfId="24928"/>
    <cellStyle name="Percent 85 6" xfId="19606"/>
    <cellStyle name="Percent 85 7" xfId="9220"/>
    <cellStyle name="Percent 86" xfId="9241"/>
    <cellStyle name="Percent 86 2" xfId="12349"/>
    <cellStyle name="Percent 86 2 2" xfId="16082"/>
    <cellStyle name="Percent 86 2 2 2" xfId="23805"/>
    <cellStyle name="Percent 86 3" xfId="10439"/>
    <cellStyle name="Percent 86 3 2" xfId="16083"/>
    <cellStyle name="Percent 86 3 2 2" xfId="23806"/>
    <cellStyle name="Percent 86 3 3" xfId="20421"/>
    <cellStyle name="Percent 86 4" xfId="16081"/>
    <cellStyle name="Percent 86 4 2" xfId="23804"/>
    <cellStyle name="Percent 86 5" xfId="18246"/>
    <cellStyle name="Percent 86 5 2" xfId="24948"/>
    <cellStyle name="Percent 86 6" xfId="19626"/>
    <cellStyle name="Percent 87" xfId="9171"/>
    <cellStyle name="Percent 87 2" xfId="12350"/>
    <cellStyle name="Percent 87 2 2" xfId="16085"/>
    <cellStyle name="Percent 87 2 2 2" xfId="23808"/>
    <cellStyle name="Percent 87 3" xfId="10375"/>
    <cellStyle name="Percent 87 3 2" xfId="16086"/>
    <cellStyle name="Percent 87 3 2 2" xfId="23809"/>
    <cellStyle name="Percent 87 3 3" xfId="20357"/>
    <cellStyle name="Percent 87 4" xfId="16084"/>
    <cellStyle name="Percent 87 4 2" xfId="23807"/>
    <cellStyle name="Percent 87 5" xfId="18182"/>
    <cellStyle name="Percent 87 5 2" xfId="24884"/>
    <cellStyle name="Percent 87 6" xfId="19562"/>
    <cellStyle name="Percent 88" xfId="9267"/>
    <cellStyle name="Percent 88 2" xfId="12351"/>
    <cellStyle name="Percent 88 2 2" xfId="16088"/>
    <cellStyle name="Percent 88 2 2 2" xfId="23811"/>
    <cellStyle name="Percent 88 3" xfId="10460"/>
    <cellStyle name="Percent 88 3 2" xfId="16089"/>
    <cellStyle name="Percent 88 3 2 2" xfId="23812"/>
    <cellStyle name="Percent 88 3 3" xfId="20442"/>
    <cellStyle name="Percent 88 4" xfId="16087"/>
    <cellStyle name="Percent 88 4 2" xfId="23810"/>
    <cellStyle name="Percent 88 5" xfId="18267"/>
    <cellStyle name="Percent 88 5 2" xfId="24969"/>
    <cellStyle name="Percent 88 6" xfId="19647"/>
    <cellStyle name="Percent 89" xfId="9284"/>
    <cellStyle name="Percent 89 2" xfId="12352"/>
    <cellStyle name="Percent 89 2 2" xfId="16091"/>
    <cellStyle name="Percent 89 2 2 2" xfId="23814"/>
    <cellStyle name="Percent 89 3" xfId="10473"/>
    <cellStyle name="Percent 89 3 2" xfId="16092"/>
    <cellStyle name="Percent 89 3 2 2" xfId="23815"/>
    <cellStyle name="Percent 89 3 3" xfId="20455"/>
    <cellStyle name="Percent 89 4" xfId="16090"/>
    <cellStyle name="Percent 89 4 2" xfId="23813"/>
    <cellStyle name="Percent 89 5" xfId="18280"/>
    <cellStyle name="Percent 89 5 2" xfId="24982"/>
    <cellStyle name="Percent 89 6" xfId="19660"/>
    <cellStyle name="Percent 9" xfId="716"/>
    <cellStyle name="Percent 9 2" xfId="1132"/>
    <cellStyle name="Percent 9 2 2" xfId="12354"/>
    <cellStyle name="Percent 9 2 2 2" xfId="16093"/>
    <cellStyle name="Percent 9 2 2 2 2" xfId="23816"/>
    <cellStyle name="Percent 9 2 3" xfId="8412"/>
    <cellStyle name="Percent 9 3" xfId="8966"/>
    <cellStyle name="Percent 9 3 2" xfId="12355"/>
    <cellStyle name="Percent 9 3 2 2" xfId="16094"/>
    <cellStyle name="Percent 9 3 2 2 2" xfId="23817"/>
    <cellStyle name="Percent 9 3 3" xfId="18099"/>
    <cellStyle name="Percent 9 4" xfId="10070"/>
    <cellStyle name="Percent 9 5" xfId="12353"/>
    <cellStyle name="Percent 9 5 2" xfId="16095"/>
    <cellStyle name="Percent 9 5 2 2" xfId="23818"/>
    <cellStyle name="Percent 9 6" xfId="17471"/>
    <cellStyle name="Percent 9 7" xfId="6754"/>
    <cellStyle name="Percent 90" xfId="10033"/>
    <cellStyle name="Percent 90 2" xfId="12356"/>
    <cellStyle name="Percent 90 2 2" xfId="16097"/>
    <cellStyle name="Percent 90 2 2 2" xfId="23820"/>
    <cellStyle name="Percent 90 3" xfId="16096"/>
    <cellStyle name="Percent 90 3 2" xfId="23819"/>
    <cellStyle name="Percent 91" xfId="9556"/>
    <cellStyle name="Percent 91 2" xfId="16098"/>
    <cellStyle name="Percent 91 2 2" xfId="23821"/>
    <cellStyle name="Percent 92" xfId="9717"/>
    <cellStyle name="Percent 92 2" xfId="16099"/>
    <cellStyle name="Percent 92 2 2" xfId="23822"/>
    <cellStyle name="Percent 92 3" xfId="19996"/>
    <cellStyle name="Percent 93" xfId="12950"/>
    <cellStyle name="Percent 93 2" xfId="20672"/>
    <cellStyle name="Percent 94" xfId="16565"/>
    <cellStyle name="Percent 94 2" xfId="24288"/>
    <cellStyle name="Percent 95" xfId="16568"/>
    <cellStyle name="Percent 95 2" xfId="24291"/>
    <cellStyle name="Percent 96" xfId="17106"/>
    <cellStyle name="Percent 96 2" xfId="24399"/>
    <cellStyle name="Percent 97" xfId="17690"/>
    <cellStyle name="Percent 97 2" xfId="24571"/>
    <cellStyle name="Percent 98" xfId="17714"/>
    <cellStyle name="Percent 98 2" xfId="24593"/>
    <cellStyle name="Percent 99" xfId="17682"/>
    <cellStyle name="Percent 99 2" xfId="24569"/>
    <cellStyle name="Percent(2)" xfId="1353"/>
    <cellStyle name="Percent(2) 2" xfId="8413"/>
    <cellStyle name="Percent(2) 2 2" xfId="12358"/>
    <cellStyle name="Percent(2) 2 2 2" xfId="16100"/>
    <cellStyle name="Percent(2) 2 2 2 2" xfId="23823"/>
    <cellStyle name="Percent(2) 2 3" xfId="17472"/>
    <cellStyle name="Percent(2) 3" xfId="12357"/>
    <cellStyle name="Percent(2) 3 2" xfId="16101"/>
    <cellStyle name="Percent(2) 3 2 2" xfId="23824"/>
    <cellStyle name="Percent(2) 4" xfId="16936"/>
    <cellStyle name="Percent_AESO 2005-2006-2007 DTS Bill Impact Estimator (v2008-06-05)" xfId="717"/>
    <cellStyle name="Percent0" xfId="718"/>
    <cellStyle name="Percent0 2" xfId="719"/>
    <cellStyle name="Percent0 2 2" xfId="12859"/>
    <cellStyle name="Percent0 2 3" xfId="16102"/>
    <cellStyle name="Percent0 2 3 2" xfId="23825"/>
    <cellStyle name="Percent0 2 4" xfId="12359"/>
    <cellStyle name="Percent0 3" xfId="720"/>
    <cellStyle name="Percent0 4" xfId="721"/>
    <cellStyle name="Percent0 4 2" xfId="1194"/>
    <cellStyle name="Placeholder" xfId="722"/>
    <cellStyle name="Placeholder 2" xfId="12360"/>
    <cellStyle name="Placeholder 2 2" xfId="16103"/>
    <cellStyle name="Placeholder 2 2 2" xfId="23826"/>
    <cellStyle name="Prot $,(0)" xfId="723"/>
    <cellStyle name="Prot $,(0) 2" xfId="724"/>
    <cellStyle name="Prot $,(0) 2 2" xfId="1135"/>
    <cellStyle name="Prot $,(0) 2 2 2" xfId="20628"/>
    <cellStyle name="Prot $,(0) 2 3" xfId="16104"/>
    <cellStyle name="Prot $,(0) 2 3 2" xfId="23827"/>
    <cellStyle name="Prot $,(0) 2 4" xfId="12361"/>
    <cellStyle name="Prot $,(0) 3" xfId="1009"/>
    <cellStyle name="Prot, (0)" xfId="725"/>
    <cellStyle name="Prot, (0) 2" xfId="12362"/>
    <cellStyle name="Prot, (0) 2 2" xfId="16105"/>
    <cellStyle name="Prot, (0) 2 2 2" xfId="23828"/>
    <cellStyle name="Protected" xfId="726"/>
    <cellStyle name="Protected 2" xfId="12363"/>
    <cellStyle name="Protected 2 2" xfId="16106"/>
    <cellStyle name="Protected 2 2 2" xfId="23829"/>
    <cellStyle name="ProtectedDates" xfId="727"/>
    <cellStyle name="ProtectedDates 2" xfId="12364"/>
    <cellStyle name="ProtectedDates 2 2" xfId="16107"/>
    <cellStyle name="ProtectedDates 2 2 2" xfId="23830"/>
    <cellStyle name="PSChar" xfId="6755"/>
    <cellStyle name="PSChar 2" xfId="6756"/>
    <cellStyle name="PSChar 2 2" xfId="12366"/>
    <cellStyle name="PSChar 2 2 2" xfId="16108"/>
    <cellStyle name="PSChar 2 2 2 2" xfId="23831"/>
    <cellStyle name="PSChar 2 3" xfId="17675"/>
    <cellStyle name="PSChar 3" xfId="8414"/>
    <cellStyle name="PSChar 3 2" xfId="12367"/>
    <cellStyle name="PSChar 3 2 2" xfId="16109"/>
    <cellStyle name="PSChar 3 2 2 2" xfId="23832"/>
    <cellStyle name="PSChar 3 3" xfId="17838"/>
    <cellStyle name="PSChar 4" xfId="12365"/>
    <cellStyle name="PSChar 4 2" xfId="16110"/>
    <cellStyle name="PSChar 4 2 2" xfId="23833"/>
    <cellStyle name="PSChar 5" xfId="18454"/>
    <cellStyle name="PSChar 5 2" xfId="25148"/>
    <cellStyle name="PSDate" xfId="6757"/>
    <cellStyle name="PSDate 2" xfId="6758"/>
    <cellStyle name="PSDate 2 2" xfId="12369"/>
    <cellStyle name="PSDate 2 2 2" xfId="16111"/>
    <cellStyle name="PSDate 2 2 2 2" xfId="23834"/>
    <cellStyle name="PSDate 2 3" xfId="17676"/>
    <cellStyle name="PSDate 3" xfId="8415"/>
    <cellStyle name="PSDate 3 2" xfId="12370"/>
    <cellStyle name="PSDate 3 2 2" xfId="16112"/>
    <cellStyle name="PSDate 3 2 2 2" xfId="23835"/>
    <cellStyle name="PSDate 3 3" xfId="17839"/>
    <cellStyle name="PSDate 4" xfId="12368"/>
    <cellStyle name="PSDate 4 2" xfId="16113"/>
    <cellStyle name="PSDate 4 2 2" xfId="23836"/>
    <cellStyle name="PSDate 5" xfId="18458"/>
    <cellStyle name="PSDate 5 2" xfId="25150"/>
    <cellStyle name="PSDec" xfId="6759"/>
    <cellStyle name="PSDec 2" xfId="6760"/>
    <cellStyle name="PSDec 2 2" xfId="12372"/>
    <cellStyle name="PSDec 2 2 2" xfId="16114"/>
    <cellStyle name="PSDec 2 2 2 2" xfId="23837"/>
    <cellStyle name="PSDec 2 3" xfId="17677"/>
    <cellStyle name="PSDec 3" xfId="8416"/>
    <cellStyle name="PSDec 3 2" xfId="12373"/>
    <cellStyle name="PSDec 3 2 2" xfId="16115"/>
    <cellStyle name="PSDec 3 2 2 2" xfId="23838"/>
    <cellStyle name="PSDec 3 3" xfId="17840"/>
    <cellStyle name="PSDec 4" xfId="12371"/>
    <cellStyle name="PSDec 4 2" xfId="16116"/>
    <cellStyle name="PSDec 4 2 2" xfId="23839"/>
    <cellStyle name="PSDec 5" xfId="18441"/>
    <cellStyle name="PSDec 5 2" xfId="25142"/>
    <cellStyle name="PSHeading" xfId="6761"/>
    <cellStyle name="PSHeading 2" xfId="6762"/>
    <cellStyle name="PSHeading 2 2" xfId="12375"/>
    <cellStyle name="PSHeading 2 2 2" xfId="16117"/>
    <cellStyle name="PSHeading 2 2 2 2" xfId="23840"/>
    <cellStyle name="PSHeading 2 3" xfId="17678"/>
    <cellStyle name="PSHeading 3" xfId="8417"/>
    <cellStyle name="PSHeading 3 2" xfId="12376"/>
    <cellStyle name="PSHeading 3 2 2" xfId="16118"/>
    <cellStyle name="PSHeading 3 2 2 2" xfId="23841"/>
    <cellStyle name="PSHeading 3 3" xfId="17841"/>
    <cellStyle name="PSHeading 4" xfId="12374"/>
    <cellStyle name="PSHeading 4 2" xfId="16119"/>
    <cellStyle name="PSHeading 4 2 2" xfId="23842"/>
    <cellStyle name="PSHeading 5" xfId="18448"/>
    <cellStyle name="PSHeading 5 2" xfId="25144"/>
    <cellStyle name="PSInt" xfId="6763"/>
    <cellStyle name="PSInt 2" xfId="6764"/>
    <cellStyle name="PSInt 2 2" xfId="12378"/>
    <cellStyle name="PSInt 2 2 2" xfId="16120"/>
    <cellStyle name="PSInt 2 2 2 2" xfId="23843"/>
    <cellStyle name="PSInt 2 3" xfId="17679"/>
    <cellStyle name="PSInt 3" xfId="8418"/>
    <cellStyle name="PSInt 3 2" xfId="12379"/>
    <cellStyle name="PSInt 3 2 2" xfId="16121"/>
    <cellStyle name="PSInt 3 2 2 2" xfId="23844"/>
    <cellStyle name="PSInt 3 3" xfId="17842"/>
    <cellStyle name="PSInt 4" xfId="12377"/>
    <cellStyle name="PSInt 4 2" xfId="16122"/>
    <cellStyle name="PSInt 4 2 2" xfId="23845"/>
    <cellStyle name="PSInt 5" xfId="17445"/>
    <cellStyle name="PSInt 5 2" xfId="24420"/>
    <cellStyle name="PSSpacer" xfId="6765"/>
    <cellStyle name="PSSpacer 2" xfId="6766"/>
    <cellStyle name="PSSpacer 2 2" xfId="12381"/>
    <cellStyle name="PSSpacer 2 2 2" xfId="16123"/>
    <cellStyle name="PSSpacer 2 2 2 2" xfId="23846"/>
    <cellStyle name="PSSpacer 2 3" xfId="17680"/>
    <cellStyle name="PSSpacer 3" xfId="8419"/>
    <cellStyle name="PSSpacer 3 2" xfId="12382"/>
    <cellStyle name="PSSpacer 3 2 2" xfId="16124"/>
    <cellStyle name="PSSpacer 3 2 2 2" xfId="23847"/>
    <cellStyle name="PSSpacer 3 3" xfId="17843"/>
    <cellStyle name="PSSpacer 4" xfId="12380"/>
    <cellStyle name="PSSpacer 4 2" xfId="16125"/>
    <cellStyle name="PSSpacer 4 2 2" xfId="23848"/>
    <cellStyle name="PSSpacer 5" xfId="17532"/>
    <cellStyle name="PSSpacer 5 2" xfId="24442"/>
    <cellStyle name="Red" xfId="1354"/>
    <cellStyle name="Red 2" xfId="12383"/>
    <cellStyle name="Red 2 2" xfId="16126"/>
    <cellStyle name="Red 2 2 2" xfId="23849"/>
    <cellStyle name="Reports-0" xfId="728"/>
    <cellStyle name="Reports-0 2" xfId="12384"/>
    <cellStyle name="Reports-0 2 2" xfId="16127"/>
    <cellStyle name="Reports-0 2 2 2" xfId="23850"/>
    <cellStyle name="Reports-2" xfId="729"/>
    <cellStyle name="Reports-2 2" xfId="1116"/>
    <cellStyle name="Reports-2 2 2" xfId="2259"/>
    <cellStyle name="Reports-2 2 2 2" xfId="3329"/>
    <cellStyle name="Reports-2 2 2 2 2" xfId="23851"/>
    <cellStyle name="Reports-2 2 2 3" xfId="16128"/>
    <cellStyle name="Reports-2 2 3" xfId="2278"/>
    <cellStyle name="Reports-2 2 4" xfId="12385"/>
    <cellStyle name="Reports-2 3" xfId="1593"/>
    <cellStyle name="Reports-2 3 2" xfId="2428"/>
    <cellStyle name="Reports-2 3 2 2" xfId="3330"/>
    <cellStyle name="Reports-2 3 3" xfId="2552"/>
    <cellStyle name="Reports-2 4" xfId="1841"/>
    <cellStyle name="Reports-2 4 2" xfId="3331"/>
    <cellStyle name="Reports-2 5" xfId="1669"/>
    <cellStyle name="Reports-2 5 2" xfId="3332"/>
    <cellStyle name="Row head" xfId="730"/>
    <cellStyle name="Row head 2" xfId="12386"/>
    <cellStyle name="Row head 2 2" xfId="16129"/>
    <cellStyle name="Row head 2 2 2" xfId="23852"/>
    <cellStyle name="SAPBEXaggData" xfId="731"/>
    <cellStyle name="SAPBEXaggData 2" xfId="732"/>
    <cellStyle name="SAPBEXaggData 2 2" xfId="1136"/>
    <cellStyle name="SAPBEXaggData 2 2 2" xfId="2265"/>
    <cellStyle name="SAPBEXaggData 2 2 2 2" xfId="3334"/>
    <cellStyle name="SAPBEXaggData 2 2 2 2 2" xfId="23853"/>
    <cellStyle name="SAPBEXaggData 2 2 2 2 3" xfId="16130"/>
    <cellStyle name="SAPBEXaggData 2 2 2 3" xfId="12389"/>
    <cellStyle name="SAPBEXaggData 2 2 3" xfId="1931"/>
    <cellStyle name="SAPBEXaggData 2 2 3 2" xfId="3335"/>
    <cellStyle name="SAPBEXaggData 2 2 4" xfId="3333"/>
    <cellStyle name="SAPBEXaggData 2 2 5" xfId="8420"/>
    <cellStyle name="SAPBEXaggData 2 3" xfId="1052"/>
    <cellStyle name="SAPBEXaggData 2 3 2" xfId="2241"/>
    <cellStyle name="SAPBEXaggData 2 3 2 2" xfId="3336"/>
    <cellStyle name="SAPBEXaggData 2 3 2 2 2" xfId="23854"/>
    <cellStyle name="SAPBEXaggData 2 3 2 2 3" xfId="16131"/>
    <cellStyle name="SAPBEXaggData 2 3 2 3" xfId="12390"/>
    <cellStyle name="SAPBEXaggData 2 3 3" xfId="1945"/>
    <cellStyle name="SAPBEXaggData 2 3 4" xfId="8556"/>
    <cellStyle name="SAPBEXaggData 2 4" xfId="984"/>
    <cellStyle name="SAPBEXaggData 2 4 2" xfId="2213"/>
    <cellStyle name="SAPBEXaggData 2 4 2 2" xfId="3337"/>
    <cellStyle name="SAPBEXaggData 2 4 2 2 2" xfId="23855"/>
    <cellStyle name="SAPBEXaggData 2 4 2 3" xfId="16132"/>
    <cellStyle name="SAPBEXaggData 2 4 3" xfId="2248"/>
    <cellStyle name="SAPBEXaggData 2 4 4" xfId="12388"/>
    <cellStyle name="SAPBEXaggData 2 5" xfId="1825"/>
    <cellStyle name="SAPBEXaggData 2 5 2" xfId="3338"/>
    <cellStyle name="SAPBEXaggData 2 6" xfId="1745"/>
    <cellStyle name="SAPBEXaggData 2 6 2" xfId="3339"/>
    <cellStyle name="SAPBEXaggData 2 7" xfId="2712"/>
    <cellStyle name="SAPBEXaggData 2 8" xfId="6767"/>
    <cellStyle name="SAPBEXaggData 3" xfId="1355"/>
    <cellStyle name="SAPBEXaggData 3 2" xfId="1459"/>
    <cellStyle name="SAPBEXaggData 3 2 2" xfId="2338"/>
    <cellStyle name="SAPBEXaggData 3 2 2 2" xfId="3340"/>
    <cellStyle name="SAPBEXaggData 3 2 2 2 2" xfId="23856"/>
    <cellStyle name="SAPBEXaggData 3 2 2 3" xfId="16133"/>
    <cellStyle name="SAPBEXaggData 3 2 3" xfId="2484"/>
    <cellStyle name="SAPBEXaggData 3 2 4" xfId="12391"/>
    <cellStyle name="SAPBEXaggData 3 3" xfId="1148"/>
    <cellStyle name="SAPBEXaggData 3 3 2" xfId="2270"/>
    <cellStyle name="SAPBEXaggData 3 3 2 2" xfId="3341"/>
    <cellStyle name="SAPBEXaggData 3 3 3" xfId="1929"/>
    <cellStyle name="SAPBEXaggData 3 4" xfId="1757"/>
    <cellStyle name="SAPBEXaggData 3 4 2" xfId="3342"/>
    <cellStyle name="SAPBEXaggData 3 5" xfId="6768"/>
    <cellStyle name="SAPBEXaggData 4" xfId="1012"/>
    <cellStyle name="SAPBEXaggData 4 2" xfId="2224"/>
    <cellStyle name="SAPBEXaggData 4 2 2" xfId="3344"/>
    <cellStyle name="SAPBEXaggData 4 2 2 2" xfId="23857"/>
    <cellStyle name="SAPBEXaggData 4 2 2 3" xfId="16134"/>
    <cellStyle name="SAPBEXaggData 4 2 3" xfId="12392"/>
    <cellStyle name="SAPBEXaggData 4 3" xfId="2297"/>
    <cellStyle name="SAPBEXaggData 4 3 2" xfId="3345"/>
    <cellStyle name="SAPBEXaggData 4 4" xfId="3343"/>
    <cellStyle name="SAPBEXaggData 4 5" xfId="6769"/>
    <cellStyle name="SAPBEXaggData 5" xfId="1115"/>
    <cellStyle name="SAPBEXaggData 5 2" xfId="2258"/>
    <cellStyle name="SAPBEXaggData 5 2 2" xfId="3346"/>
    <cellStyle name="SAPBEXaggData 5 2 2 2" xfId="23858"/>
    <cellStyle name="SAPBEXaggData 5 2 2 3" xfId="16135"/>
    <cellStyle name="SAPBEXaggData 5 2 3" xfId="12393"/>
    <cellStyle name="SAPBEXaggData 5 3" xfId="1936"/>
    <cellStyle name="SAPBEXaggData 5 4" xfId="6770"/>
    <cellStyle name="SAPBEXaggData 6" xfId="1533"/>
    <cellStyle name="SAPBEXaggData 6 2" xfId="2387"/>
    <cellStyle name="SAPBEXaggData 6 2 2" xfId="3347"/>
    <cellStyle name="SAPBEXaggData 6 2 2 2" xfId="23859"/>
    <cellStyle name="SAPBEXaggData 6 2 2 3" xfId="16136"/>
    <cellStyle name="SAPBEXaggData 6 2 3" xfId="12394"/>
    <cellStyle name="SAPBEXaggData 6 3" xfId="2523"/>
    <cellStyle name="SAPBEXaggData 6 4" xfId="6771"/>
    <cellStyle name="SAPBEXaggData 7" xfId="1842"/>
    <cellStyle name="SAPBEXaggData 7 2" xfId="3348"/>
    <cellStyle name="SAPBEXaggData 7 2 2" xfId="16137"/>
    <cellStyle name="SAPBEXaggData 7 2 2 2" xfId="23860"/>
    <cellStyle name="SAPBEXaggData 7 2 3" xfId="12395"/>
    <cellStyle name="SAPBEXaggData 7 3" xfId="6772"/>
    <cellStyle name="SAPBEXaggData 8" xfId="1734"/>
    <cellStyle name="SAPBEXaggData 8 2" xfId="3349"/>
    <cellStyle name="SAPBEXaggData 8 2 2" xfId="16138"/>
    <cellStyle name="SAPBEXaggData 8 2 2 2" xfId="23861"/>
    <cellStyle name="SAPBEXaggData 8 2 3" xfId="12396"/>
    <cellStyle name="SAPBEXaggData 8 3" xfId="17681"/>
    <cellStyle name="SAPBEXaggData 9" xfId="12387"/>
    <cellStyle name="SAPBEXaggData 9 2" xfId="16139"/>
    <cellStyle name="SAPBEXaggData 9 2 2" xfId="23862"/>
    <cellStyle name="SAPBEXaggData_Use this one" xfId="6773"/>
    <cellStyle name="SAPBEXaggDataEmph" xfId="1356"/>
    <cellStyle name="SAPBEXaggDataEmph 2" xfId="1434"/>
    <cellStyle name="SAPBEXaggDataEmph 2 2" xfId="2320"/>
    <cellStyle name="SAPBEXaggDataEmph 2 2 2" xfId="3350"/>
    <cellStyle name="SAPBEXaggDataEmph 2 2 2 2" xfId="23863"/>
    <cellStyle name="SAPBEXaggDataEmph 2 2 3" xfId="16140"/>
    <cellStyle name="SAPBEXaggDataEmph 2 3" xfId="2470"/>
    <cellStyle name="SAPBEXaggDataEmph 2 4" xfId="12397"/>
    <cellStyle name="SAPBEXaggDataEmph 3" xfId="1030"/>
    <cellStyle name="SAPBEXaggDataEmph 3 2" xfId="2235"/>
    <cellStyle name="SAPBEXaggDataEmph 3 2 2" xfId="3351"/>
    <cellStyle name="SAPBEXaggDataEmph 3 3" xfId="2296"/>
    <cellStyle name="SAPBEXaggDataEmph 4" xfId="1713"/>
    <cellStyle name="SAPBEXaggDataEmph 4 2" xfId="3352"/>
    <cellStyle name="SAPBEXaggItem" xfId="733"/>
    <cellStyle name="SAPBEXaggItem 2" xfId="1357"/>
    <cellStyle name="SAPBEXaggItem 2 2" xfId="1565"/>
    <cellStyle name="SAPBEXaggItem 2 2 2" xfId="2409"/>
    <cellStyle name="SAPBEXaggItem 2 2 2 2" xfId="3353"/>
    <cellStyle name="SAPBEXaggItem 2 2 2 2 2" xfId="23864"/>
    <cellStyle name="SAPBEXaggItem 2 2 2 2 3" xfId="16141"/>
    <cellStyle name="SAPBEXaggItem 2 2 2 3" xfId="12400"/>
    <cellStyle name="SAPBEXaggItem 2 2 3" xfId="2540"/>
    <cellStyle name="SAPBEXaggItem 2 2 4" xfId="8421"/>
    <cellStyle name="SAPBEXaggItem 2 3" xfId="1548"/>
    <cellStyle name="SAPBEXaggItem 2 3 2" xfId="2400"/>
    <cellStyle name="SAPBEXaggItem 2 3 2 2" xfId="3354"/>
    <cellStyle name="SAPBEXaggItem 2 3 2 2 2" xfId="23865"/>
    <cellStyle name="SAPBEXaggItem 2 3 2 2 3" xfId="16142"/>
    <cellStyle name="SAPBEXaggItem 2 3 2 3" xfId="12401"/>
    <cellStyle name="SAPBEXaggItem 2 3 3" xfId="2532"/>
    <cellStyle name="SAPBEXaggItem 2 4" xfId="1712"/>
    <cellStyle name="SAPBEXaggItem 2 4 2" xfId="3355"/>
    <cellStyle name="SAPBEXaggItem 2 4 2 2" xfId="23866"/>
    <cellStyle name="SAPBEXaggItem 2 4 2 3" xfId="16143"/>
    <cellStyle name="SAPBEXaggItem 2 4 3" xfId="12399"/>
    <cellStyle name="SAPBEXaggItem 2 5" xfId="2713"/>
    <cellStyle name="SAPBEXaggItem 2 6" xfId="6774"/>
    <cellStyle name="SAPBEXaggItem 3" xfId="6775"/>
    <cellStyle name="SAPBEXaggItem 3 2" xfId="12402"/>
    <cellStyle name="SAPBEXaggItem 3 2 2" xfId="16144"/>
    <cellStyle name="SAPBEXaggItem 3 2 2 2" xfId="23867"/>
    <cellStyle name="SAPBEXaggItem 4" xfId="6776"/>
    <cellStyle name="SAPBEXaggItem 4 2" xfId="12403"/>
    <cellStyle name="SAPBEXaggItem 4 2 2" xfId="16145"/>
    <cellStyle name="SAPBEXaggItem 4 2 2 2" xfId="23868"/>
    <cellStyle name="SAPBEXaggItem 5" xfId="6777"/>
    <cellStyle name="SAPBEXaggItem 5 2" xfId="12404"/>
    <cellStyle name="SAPBEXaggItem 5 2 2" xfId="16146"/>
    <cellStyle name="SAPBEXaggItem 5 2 2 2" xfId="23869"/>
    <cellStyle name="SAPBEXaggItem 6" xfId="6778"/>
    <cellStyle name="SAPBEXaggItem 6 2" xfId="12405"/>
    <cellStyle name="SAPBEXaggItem 6 2 2" xfId="16147"/>
    <cellStyle name="SAPBEXaggItem 6 2 2 2" xfId="23870"/>
    <cellStyle name="SAPBEXaggItem 7" xfId="6779"/>
    <cellStyle name="SAPBEXaggItem 7 2" xfId="12406"/>
    <cellStyle name="SAPBEXaggItem 7 2 2" xfId="16148"/>
    <cellStyle name="SAPBEXaggItem 7 2 2 2" xfId="23871"/>
    <cellStyle name="SAPBEXaggItem 8" xfId="6780"/>
    <cellStyle name="SAPBEXaggItem 8 2" xfId="12407"/>
    <cellStyle name="SAPBEXaggItem 8 2 2" xfId="16149"/>
    <cellStyle name="SAPBEXaggItem 8 2 2 2" xfId="23872"/>
    <cellStyle name="SAPBEXaggItem 9" xfId="12398"/>
    <cellStyle name="SAPBEXaggItem 9 2" xfId="16150"/>
    <cellStyle name="SAPBEXaggItem 9 2 2" xfId="23873"/>
    <cellStyle name="SAPBEXaggItem_Use this one" xfId="6781"/>
    <cellStyle name="SAPBEXaggItemX" xfId="1358"/>
    <cellStyle name="SAPBEXaggItemX 2" xfId="1602"/>
    <cellStyle name="SAPBEXaggItemX 2 2" xfId="2435"/>
    <cellStyle name="SAPBEXaggItemX 2 2 2" xfId="3356"/>
    <cellStyle name="SAPBEXaggItemX 2 2 2 2" xfId="23874"/>
    <cellStyle name="SAPBEXaggItemX 2 2 3" xfId="16151"/>
    <cellStyle name="SAPBEXaggItemX 2 3" xfId="2557"/>
    <cellStyle name="SAPBEXaggItemX 2 4" xfId="12408"/>
    <cellStyle name="SAPBEXaggItemX 3" xfId="1576"/>
    <cellStyle name="SAPBEXaggItemX 3 2" xfId="2417"/>
    <cellStyle name="SAPBEXaggItemX 3 2 2" xfId="3357"/>
    <cellStyle name="SAPBEXaggItemX 3 3" xfId="2546"/>
    <cellStyle name="SAPBEXaggItemX 4" xfId="1631"/>
    <cellStyle name="SAPBEXaggItemX 4 2" xfId="3358"/>
    <cellStyle name="SAPBEXchaText" xfId="734"/>
    <cellStyle name="SAPBEXchaText 2" xfId="1359"/>
    <cellStyle name="SAPBEXchaText 2 2" xfId="2714"/>
    <cellStyle name="SAPBEXchaText 2 2 2" xfId="12411"/>
    <cellStyle name="SAPBEXchaText 2 2 2 2" xfId="16152"/>
    <cellStyle name="SAPBEXchaText 2 2 2 2 2" xfId="23875"/>
    <cellStyle name="SAPBEXchaText 2 2 3" xfId="8422"/>
    <cellStyle name="SAPBEXchaText 2 3" xfId="8559"/>
    <cellStyle name="SAPBEXchaText 2 3 2" xfId="12412"/>
    <cellStyle name="SAPBEXchaText 2 3 2 2" xfId="16153"/>
    <cellStyle name="SAPBEXchaText 2 3 2 2 2" xfId="23876"/>
    <cellStyle name="SAPBEXchaText 2 4" xfId="12410"/>
    <cellStyle name="SAPBEXchaText 2 4 2" xfId="16154"/>
    <cellStyle name="SAPBEXchaText 2 4 2 2" xfId="23877"/>
    <cellStyle name="SAPBEXchaText 2 5" xfId="6782"/>
    <cellStyle name="SAPBEXchaText 3" xfId="6783"/>
    <cellStyle name="SAPBEXchaText 3 2" xfId="12413"/>
    <cellStyle name="SAPBEXchaText 3 2 2" xfId="16155"/>
    <cellStyle name="SAPBEXchaText 3 2 2 2" xfId="23878"/>
    <cellStyle name="SAPBEXchaText 4" xfId="6784"/>
    <cellStyle name="SAPBEXchaText 4 2" xfId="12414"/>
    <cellStyle name="SAPBEXchaText 4 2 2" xfId="16156"/>
    <cellStyle name="SAPBEXchaText 4 2 2 2" xfId="23879"/>
    <cellStyle name="SAPBEXchaText 5" xfId="6785"/>
    <cellStyle name="SAPBEXchaText 5 2" xfId="12415"/>
    <cellStyle name="SAPBEXchaText 5 2 2" xfId="16157"/>
    <cellStyle name="SAPBEXchaText 5 2 2 2" xfId="23880"/>
    <cellStyle name="SAPBEXchaText 6" xfId="6786"/>
    <cellStyle name="SAPBEXchaText 6 2" xfId="12416"/>
    <cellStyle name="SAPBEXchaText 6 2 2" xfId="16158"/>
    <cellStyle name="SAPBEXchaText 6 2 2 2" xfId="23881"/>
    <cellStyle name="SAPBEXchaText 7" xfId="6787"/>
    <cellStyle name="SAPBEXchaText 7 2" xfId="12417"/>
    <cellStyle name="SAPBEXchaText 7 2 2" xfId="16159"/>
    <cellStyle name="SAPBEXchaText 7 2 2 2" xfId="23882"/>
    <cellStyle name="SAPBEXchaText 8" xfId="6788"/>
    <cellStyle name="SAPBEXchaText 8 2" xfId="12418"/>
    <cellStyle name="SAPBEXchaText 8 2 2" xfId="16160"/>
    <cellStyle name="SAPBEXchaText 8 2 2 2" xfId="23883"/>
    <cellStyle name="SAPBEXchaText 9" xfId="12409"/>
    <cellStyle name="SAPBEXchaText 9 2" xfId="16161"/>
    <cellStyle name="SAPBEXchaText 9 2 2" xfId="23884"/>
    <cellStyle name="SAPBEXchaText_Use this one" xfId="6789"/>
    <cellStyle name="SAPBEXexcBad7" xfId="1360"/>
    <cellStyle name="SAPBEXexcBad7 2" xfId="1442"/>
    <cellStyle name="SAPBEXexcBad7 2 2" xfId="2326"/>
    <cellStyle name="SAPBEXexcBad7 2 2 2" xfId="3359"/>
    <cellStyle name="SAPBEXexcBad7 2 2 2 2" xfId="23885"/>
    <cellStyle name="SAPBEXexcBad7 2 2 3" xfId="16162"/>
    <cellStyle name="SAPBEXexcBad7 2 3" xfId="2475"/>
    <cellStyle name="SAPBEXexcBad7 2 4" xfId="12419"/>
    <cellStyle name="SAPBEXexcBad7 3" xfId="1513"/>
    <cellStyle name="SAPBEXexcBad7 3 2" xfId="2375"/>
    <cellStyle name="SAPBEXexcBad7 3 2 2" xfId="3360"/>
    <cellStyle name="SAPBEXexcBad7 3 3" xfId="2513"/>
    <cellStyle name="SAPBEXexcBad7 4" xfId="1711"/>
    <cellStyle name="SAPBEXexcBad7 4 2" xfId="3361"/>
    <cellStyle name="SAPBEXexcBad8" xfId="1361"/>
    <cellStyle name="SAPBEXexcBad8 2" xfId="1470"/>
    <cellStyle name="SAPBEXexcBad8 2 2" xfId="2346"/>
    <cellStyle name="SAPBEXexcBad8 2 2 2" xfId="3362"/>
    <cellStyle name="SAPBEXexcBad8 2 2 2 2" xfId="23886"/>
    <cellStyle name="SAPBEXexcBad8 2 2 3" xfId="16163"/>
    <cellStyle name="SAPBEXexcBad8 2 3" xfId="2488"/>
    <cellStyle name="SAPBEXexcBad8 2 4" xfId="12420"/>
    <cellStyle name="SAPBEXexcBad8 3" xfId="1586"/>
    <cellStyle name="SAPBEXexcBad8 3 2" xfId="2423"/>
    <cellStyle name="SAPBEXexcBad8 3 2 2" xfId="3363"/>
    <cellStyle name="SAPBEXexcBad8 3 3" xfId="2548"/>
    <cellStyle name="SAPBEXexcBad8 4" xfId="1710"/>
    <cellStyle name="SAPBEXexcBad8 4 2" xfId="3364"/>
    <cellStyle name="SAPBEXexcBad9" xfId="1362"/>
    <cellStyle name="SAPBEXexcBad9 2" xfId="1553"/>
    <cellStyle name="SAPBEXexcBad9 2 2" xfId="2404"/>
    <cellStyle name="SAPBEXexcBad9 2 2 2" xfId="3365"/>
    <cellStyle name="SAPBEXexcBad9 2 2 2 2" xfId="23887"/>
    <cellStyle name="SAPBEXexcBad9 2 2 3" xfId="16164"/>
    <cellStyle name="SAPBEXexcBad9 2 3" xfId="2536"/>
    <cellStyle name="SAPBEXexcBad9 2 4" xfId="12421"/>
    <cellStyle name="SAPBEXexcBad9 3" xfId="1541"/>
    <cellStyle name="SAPBEXexcBad9 3 2" xfId="2393"/>
    <cellStyle name="SAPBEXexcBad9 3 2 2" xfId="3366"/>
    <cellStyle name="SAPBEXexcBad9 3 3" xfId="2527"/>
    <cellStyle name="SAPBEXexcBad9 4" xfId="1630"/>
    <cellStyle name="SAPBEXexcBad9 4 2" xfId="3367"/>
    <cellStyle name="SAPBEXexcCritical4" xfId="1363"/>
    <cellStyle name="SAPBEXexcCritical4 2" xfId="1601"/>
    <cellStyle name="SAPBEXexcCritical4 2 2" xfId="2434"/>
    <cellStyle name="SAPBEXexcCritical4 2 2 2" xfId="3368"/>
    <cellStyle name="SAPBEXexcCritical4 2 2 2 2" xfId="23888"/>
    <cellStyle name="SAPBEXexcCritical4 2 2 3" xfId="16165"/>
    <cellStyle name="SAPBEXexcCritical4 2 3" xfId="2556"/>
    <cellStyle name="SAPBEXexcCritical4 2 4" xfId="12422"/>
    <cellStyle name="SAPBEXexcCritical4 3" xfId="1501"/>
    <cellStyle name="SAPBEXexcCritical4 3 2" xfId="2367"/>
    <cellStyle name="SAPBEXexcCritical4 3 2 2" xfId="3369"/>
    <cellStyle name="SAPBEXexcCritical4 3 3" xfId="2505"/>
    <cellStyle name="SAPBEXexcCritical4 4" xfId="1756"/>
    <cellStyle name="SAPBEXexcCritical4 4 2" xfId="3370"/>
    <cellStyle name="SAPBEXexcCritical5" xfId="1364"/>
    <cellStyle name="SAPBEXexcCritical5 2" xfId="1537"/>
    <cellStyle name="SAPBEXexcCritical5 2 2" xfId="2390"/>
    <cellStyle name="SAPBEXexcCritical5 2 2 2" xfId="3371"/>
    <cellStyle name="SAPBEXexcCritical5 2 2 2 2" xfId="23889"/>
    <cellStyle name="SAPBEXexcCritical5 2 2 3" xfId="16166"/>
    <cellStyle name="SAPBEXexcCritical5 2 3" xfId="2525"/>
    <cellStyle name="SAPBEXexcCritical5 2 4" xfId="12423"/>
    <cellStyle name="SAPBEXexcCritical5 3" xfId="967"/>
    <cellStyle name="SAPBEXexcCritical5 3 2" xfId="2204"/>
    <cellStyle name="SAPBEXexcCritical5 3 2 2" xfId="3372"/>
    <cellStyle name="SAPBEXexcCritical5 3 3" xfId="2321"/>
    <cellStyle name="SAPBEXexcCritical5 4" xfId="1709"/>
    <cellStyle name="SAPBEXexcCritical5 4 2" xfId="3373"/>
    <cellStyle name="SAPBEXexcCritical6" xfId="1365"/>
    <cellStyle name="SAPBEXexcCritical6 2" xfId="1502"/>
    <cellStyle name="SAPBEXexcCritical6 2 2" xfId="2368"/>
    <cellStyle name="SAPBEXexcCritical6 2 2 2" xfId="3374"/>
    <cellStyle name="SAPBEXexcCritical6 2 2 2 2" xfId="23890"/>
    <cellStyle name="SAPBEXexcCritical6 2 2 3" xfId="16167"/>
    <cellStyle name="SAPBEXexcCritical6 2 3" xfId="2506"/>
    <cellStyle name="SAPBEXexcCritical6 2 4" xfId="12424"/>
    <cellStyle name="SAPBEXexcCritical6 3" xfId="1438"/>
    <cellStyle name="SAPBEXexcCritical6 3 2" xfId="2323"/>
    <cellStyle name="SAPBEXexcCritical6 3 2 2" xfId="3375"/>
    <cellStyle name="SAPBEXexcCritical6 3 3" xfId="2472"/>
    <cellStyle name="SAPBEXexcCritical6 4" xfId="1708"/>
    <cellStyle name="SAPBEXexcCritical6 4 2" xfId="3376"/>
    <cellStyle name="SAPBEXexcGood1" xfId="1366"/>
    <cellStyle name="SAPBEXexcGood1 2" xfId="1064"/>
    <cellStyle name="SAPBEXexcGood1 2 2" xfId="2245"/>
    <cellStyle name="SAPBEXexcGood1 2 2 2" xfId="3377"/>
    <cellStyle name="SAPBEXexcGood1 2 2 2 2" xfId="23891"/>
    <cellStyle name="SAPBEXexcGood1 2 2 3" xfId="16168"/>
    <cellStyle name="SAPBEXexcGood1 2 3" xfId="1944"/>
    <cellStyle name="SAPBEXexcGood1 2 4" xfId="12425"/>
    <cellStyle name="SAPBEXexcGood1 3" xfId="1588"/>
    <cellStyle name="SAPBEXexcGood1 3 2" xfId="2424"/>
    <cellStyle name="SAPBEXexcGood1 3 2 2" xfId="3378"/>
    <cellStyle name="SAPBEXexcGood1 3 3" xfId="2549"/>
    <cellStyle name="SAPBEXexcGood1 4" xfId="1629"/>
    <cellStyle name="SAPBEXexcGood1 4 2" xfId="3379"/>
    <cellStyle name="SAPBEXexcGood2" xfId="1367"/>
    <cellStyle name="SAPBEXexcGood2 2" xfId="1571"/>
    <cellStyle name="SAPBEXexcGood2 2 2" xfId="2414"/>
    <cellStyle name="SAPBEXexcGood2 2 2 2" xfId="3380"/>
    <cellStyle name="SAPBEXexcGood2 2 2 2 2" xfId="23892"/>
    <cellStyle name="SAPBEXexcGood2 2 2 3" xfId="16169"/>
    <cellStyle name="SAPBEXexcGood2 2 3" xfId="2544"/>
    <cellStyle name="SAPBEXexcGood2 2 4" xfId="12426"/>
    <cellStyle name="SAPBEXexcGood2 3" xfId="1505"/>
    <cellStyle name="SAPBEXexcGood2 3 2" xfId="2369"/>
    <cellStyle name="SAPBEXexcGood2 3 2 2" xfId="3381"/>
    <cellStyle name="SAPBEXexcGood2 3 3" xfId="2507"/>
    <cellStyle name="SAPBEXexcGood2 4" xfId="1755"/>
    <cellStyle name="SAPBEXexcGood2 4 2" xfId="3382"/>
    <cellStyle name="SAPBEXexcGood3" xfId="1368"/>
    <cellStyle name="SAPBEXexcGood3 2" xfId="1463"/>
    <cellStyle name="SAPBEXexcGood3 2 2" xfId="2341"/>
    <cellStyle name="SAPBEXexcGood3 2 2 2" xfId="3383"/>
    <cellStyle name="SAPBEXexcGood3 2 2 2 2" xfId="23893"/>
    <cellStyle name="SAPBEXexcGood3 2 2 3" xfId="16170"/>
    <cellStyle name="SAPBEXexcGood3 2 3" xfId="2485"/>
    <cellStyle name="SAPBEXexcGood3 2 4" xfId="12427"/>
    <cellStyle name="SAPBEXexcGood3 3" xfId="1450"/>
    <cellStyle name="SAPBEXexcGood3 3 2" xfId="2329"/>
    <cellStyle name="SAPBEXexcGood3 3 2 2" xfId="3384"/>
    <cellStyle name="SAPBEXexcGood3 3 3" xfId="2478"/>
    <cellStyle name="SAPBEXexcGood3 4" xfId="1707"/>
    <cellStyle name="SAPBEXexcGood3 4 2" xfId="3385"/>
    <cellStyle name="SAPBEXfilterDrill" xfId="1369"/>
    <cellStyle name="SAPBEXfilterDrill 2" xfId="12428"/>
    <cellStyle name="SAPBEXfilterDrill 2 2" xfId="16171"/>
    <cellStyle name="SAPBEXfilterDrill 2 2 2" xfId="23894"/>
    <cellStyle name="SAPBEXfilterItem" xfId="1370"/>
    <cellStyle name="SAPBEXfilterItem 2" xfId="2715"/>
    <cellStyle name="SAPBEXfilterItem 2 2" xfId="16172"/>
    <cellStyle name="SAPBEXfilterItem 2 2 2" xfId="23895"/>
    <cellStyle name="SAPBEXfilterItem 2 3" xfId="12429"/>
    <cellStyle name="SAPBEXfilterText" xfId="1371"/>
    <cellStyle name="SAPBEXfilterText 10" xfId="6790"/>
    <cellStyle name="SAPBEXfilterText 10 2" xfId="12431"/>
    <cellStyle name="SAPBEXfilterText 10 2 2" xfId="16173"/>
    <cellStyle name="SAPBEXfilterText 10 2 2 2" xfId="23896"/>
    <cellStyle name="SAPBEXfilterText 11" xfId="6791"/>
    <cellStyle name="SAPBEXfilterText 11 2" xfId="12432"/>
    <cellStyle name="SAPBEXfilterText 11 2 2" xfId="16174"/>
    <cellStyle name="SAPBEXfilterText 11 2 2 2" xfId="23897"/>
    <cellStyle name="SAPBEXfilterText 12" xfId="6792"/>
    <cellStyle name="SAPBEXfilterText 12 2" xfId="12433"/>
    <cellStyle name="SAPBEXfilterText 12 2 2" xfId="16175"/>
    <cellStyle name="SAPBEXfilterText 12 2 2 2" xfId="23898"/>
    <cellStyle name="SAPBEXfilterText 13" xfId="6793"/>
    <cellStyle name="SAPBEXfilterText 13 2" xfId="12434"/>
    <cellStyle name="SAPBEXfilterText 13 2 2" xfId="16176"/>
    <cellStyle name="SAPBEXfilterText 13 2 2 2" xfId="23899"/>
    <cellStyle name="SAPBEXfilterText 14" xfId="12430"/>
    <cellStyle name="SAPBEXfilterText 14 2" xfId="16177"/>
    <cellStyle name="SAPBEXfilterText 14 2 2" xfId="23900"/>
    <cellStyle name="SAPBEXfilterText 2" xfId="6794"/>
    <cellStyle name="SAPBEXfilterText 2 2" xfId="12435"/>
    <cellStyle name="SAPBEXfilterText 2 2 2" xfId="16178"/>
    <cellStyle name="SAPBEXfilterText 2 2 2 2" xfId="23901"/>
    <cellStyle name="SAPBEXfilterText 3" xfId="6795"/>
    <cellStyle name="SAPBEXfilterText 3 2" xfId="12436"/>
    <cellStyle name="SAPBEXfilterText 3 2 2" xfId="16179"/>
    <cellStyle name="SAPBEXfilterText 3 2 2 2" xfId="23902"/>
    <cellStyle name="SAPBEXfilterText 4" xfId="6796"/>
    <cellStyle name="SAPBEXfilterText 4 2" xfId="12437"/>
    <cellStyle name="SAPBEXfilterText 4 2 2" xfId="16180"/>
    <cellStyle name="SAPBEXfilterText 4 2 2 2" xfId="23903"/>
    <cellStyle name="SAPBEXfilterText 5" xfId="6797"/>
    <cellStyle name="SAPBEXfilterText 5 2" xfId="12438"/>
    <cellStyle name="SAPBEXfilterText 5 2 2" xfId="16181"/>
    <cellStyle name="SAPBEXfilterText 5 2 2 2" xfId="23904"/>
    <cellStyle name="SAPBEXfilterText 6" xfId="6798"/>
    <cellStyle name="SAPBEXfilterText 6 2" xfId="12439"/>
    <cellStyle name="SAPBEXfilterText 6 2 2" xfId="16182"/>
    <cellStyle name="SAPBEXfilterText 6 2 2 2" xfId="23905"/>
    <cellStyle name="SAPBEXfilterText 7" xfId="6799"/>
    <cellStyle name="SAPBEXfilterText 7 2" xfId="12440"/>
    <cellStyle name="SAPBEXfilterText 7 2 2" xfId="16183"/>
    <cellStyle name="SAPBEXfilterText 7 2 2 2" xfId="23906"/>
    <cellStyle name="SAPBEXfilterText 8" xfId="6800"/>
    <cellStyle name="SAPBEXfilterText 8 2" xfId="12441"/>
    <cellStyle name="SAPBEXfilterText 8 2 2" xfId="16184"/>
    <cellStyle name="SAPBEXfilterText 8 2 2 2" xfId="23907"/>
    <cellStyle name="SAPBEXfilterText 9" xfId="6801"/>
    <cellStyle name="SAPBEXfilterText 9 2" xfId="12442"/>
    <cellStyle name="SAPBEXfilterText 9 2 2" xfId="16185"/>
    <cellStyle name="SAPBEXfilterText 9 2 2 2" xfId="23908"/>
    <cellStyle name="SAPBEXfilterText_AFE Structure" xfId="6802"/>
    <cellStyle name="SAPBEXformats" xfId="1372"/>
    <cellStyle name="SAPBEXformats 2" xfId="959"/>
    <cellStyle name="SAPBEXformats 2 2" xfId="2201"/>
    <cellStyle name="SAPBEXformats 2 2 2" xfId="3386"/>
    <cellStyle name="SAPBEXformats 2 2 2 2" xfId="23909"/>
    <cellStyle name="SAPBEXformats 2 2 3" xfId="16186"/>
    <cellStyle name="SAPBEXformats 2 3" xfId="2273"/>
    <cellStyle name="SAPBEXformats 2 4" xfId="12443"/>
    <cellStyle name="SAPBEXformats 3" xfId="1467"/>
    <cellStyle name="SAPBEXformats 3 2" xfId="2344"/>
    <cellStyle name="SAPBEXformats 3 2 2" xfId="3387"/>
    <cellStyle name="SAPBEXformats 3 3" xfId="2487"/>
    <cellStyle name="SAPBEXformats 4" xfId="1705"/>
    <cellStyle name="SAPBEXformats 4 2" xfId="3388"/>
    <cellStyle name="SAPBEXheaderItem" xfId="1373"/>
    <cellStyle name="SAPBEXheaderItem 10" xfId="6803"/>
    <cellStyle name="SAPBEXheaderItem 10 2" xfId="12445"/>
    <cellStyle name="SAPBEXheaderItem 10 2 2" xfId="16187"/>
    <cellStyle name="SAPBEXheaderItem 10 2 2 2" xfId="23910"/>
    <cellStyle name="SAPBEXheaderItem 11" xfId="6804"/>
    <cellStyle name="SAPBEXheaderItem 11 2" xfId="12446"/>
    <cellStyle name="SAPBEXheaderItem 11 2 2" xfId="16188"/>
    <cellStyle name="SAPBEXheaderItem 11 2 2 2" xfId="23911"/>
    <cellStyle name="SAPBEXheaderItem 12" xfId="6805"/>
    <cellStyle name="SAPBEXheaderItem 12 2" xfId="12447"/>
    <cellStyle name="SAPBEXheaderItem 12 2 2" xfId="16189"/>
    <cellStyle name="SAPBEXheaderItem 12 2 2 2" xfId="23912"/>
    <cellStyle name="SAPBEXheaderItem 13" xfId="6806"/>
    <cellStyle name="SAPBEXheaderItem 13 2" xfId="12448"/>
    <cellStyle name="SAPBEXheaderItem 13 2 2" xfId="16190"/>
    <cellStyle name="SAPBEXheaderItem 13 2 2 2" xfId="23913"/>
    <cellStyle name="SAPBEXheaderItem 14" xfId="12444"/>
    <cellStyle name="SAPBEXheaderItem 14 2" xfId="16191"/>
    <cellStyle name="SAPBEXheaderItem 14 2 2" xfId="23914"/>
    <cellStyle name="SAPBEXheaderItem 2" xfId="2716"/>
    <cellStyle name="SAPBEXheaderItem 2 2" xfId="12449"/>
    <cellStyle name="SAPBEXheaderItem 2 2 2" xfId="16192"/>
    <cellStyle name="SAPBEXheaderItem 2 2 2 2" xfId="23915"/>
    <cellStyle name="SAPBEXheaderItem 3" xfId="2717"/>
    <cellStyle name="SAPBEXheaderItem 3 2" xfId="12450"/>
    <cellStyle name="SAPBEXheaderItem 3 2 2" xfId="16193"/>
    <cellStyle name="SAPBEXheaderItem 3 2 2 2" xfId="23916"/>
    <cellStyle name="SAPBEXheaderItem 4" xfId="6807"/>
    <cellStyle name="SAPBEXheaderItem 4 2" xfId="12451"/>
    <cellStyle name="SAPBEXheaderItem 4 2 2" xfId="16194"/>
    <cellStyle name="SAPBEXheaderItem 4 2 2 2" xfId="23917"/>
    <cellStyle name="SAPBEXheaderItem 5" xfId="6808"/>
    <cellStyle name="SAPBEXheaderItem 5 2" xfId="12452"/>
    <cellStyle name="SAPBEXheaderItem 5 2 2" xfId="16195"/>
    <cellStyle name="SAPBEXheaderItem 5 2 2 2" xfId="23918"/>
    <cellStyle name="SAPBEXheaderItem 6" xfId="6809"/>
    <cellStyle name="SAPBEXheaderItem 6 2" xfId="12453"/>
    <cellStyle name="SAPBEXheaderItem 6 2 2" xfId="16196"/>
    <cellStyle name="SAPBEXheaderItem 6 2 2 2" xfId="23919"/>
    <cellStyle name="SAPBEXheaderItem 7" xfId="6810"/>
    <cellStyle name="SAPBEXheaderItem 7 2" xfId="12454"/>
    <cellStyle name="SAPBEXheaderItem 7 2 2" xfId="16197"/>
    <cellStyle name="SAPBEXheaderItem 7 2 2 2" xfId="23920"/>
    <cellStyle name="SAPBEXheaderItem 8" xfId="6811"/>
    <cellStyle name="SAPBEXheaderItem 8 2" xfId="12455"/>
    <cellStyle name="SAPBEXheaderItem 8 2 2" xfId="16198"/>
    <cellStyle name="SAPBEXheaderItem 8 2 2 2" xfId="23921"/>
    <cellStyle name="SAPBEXheaderItem 9" xfId="6812"/>
    <cellStyle name="SAPBEXheaderItem 9 2" xfId="12456"/>
    <cellStyle name="SAPBEXheaderItem 9 2 2" xfId="16199"/>
    <cellStyle name="SAPBEXheaderItem 9 2 2 2" xfId="23922"/>
    <cellStyle name="SAPBEXheaderItem_AFE Structure" xfId="6813"/>
    <cellStyle name="SAPBEXheaderText" xfId="1374"/>
    <cellStyle name="SAPBEXheaderText 10" xfId="6814"/>
    <cellStyle name="SAPBEXheaderText 10 2" xfId="12458"/>
    <cellStyle name="SAPBEXheaderText 10 2 2" xfId="16200"/>
    <cellStyle name="SAPBEXheaderText 10 2 2 2" xfId="23923"/>
    <cellStyle name="SAPBEXheaderText 11" xfId="6815"/>
    <cellStyle name="SAPBEXheaderText 11 2" xfId="12459"/>
    <cellStyle name="SAPBEXheaderText 11 2 2" xfId="16201"/>
    <cellStyle name="SAPBEXheaderText 11 2 2 2" xfId="23924"/>
    <cellStyle name="SAPBEXheaderText 12" xfId="6816"/>
    <cellStyle name="SAPBEXheaderText 12 2" xfId="12460"/>
    <cellStyle name="SAPBEXheaderText 12 2 2" xfId="16202"/>
    <cellStyle name="SAPBEXheaderText 12 2 2 2" xfId="23925"/>
    <cellStyle name="SAPBEXheaderText 13" xfId="6817"/>
    <cellStyle name="SAPBEXheaderText 13 2" xfId="12461"/>
    <cellStyle name="SAPBEXheaderText 13 2 2" xfId="16203"/>
    <cellStyle name="SAPBEXheaderText 13 2 2 2" xfId="23926"/>
    <cellStyle name="SAPBEXheaderText 14" xfId="12457"/>
    <cellStyle name="SAPBEXheaderText 14 2" xfId="16204"/>
    <cellStyle name="SAPBEXheaderText 14 2 2" xfId="23927"/>
    <cellStyle name="SAPBEXheaderText 2" xfId="2718"/>
    <cellStyle name="SAPBEXheaderText 2 2" xfId="12462"/>
    <cellStyle name="SAPBEXheaderText 2 2 2" xfId="16205"/>
    <cellStyle name="SAPBEXheaderText 2 2 2 2" xfId="23928"/>
    <cellStyle name="SAPBEXheaderText 3" xfId="2719"/>
    <cellStyle name="SAPBEXheaderText 3 2" xfId="12463"/>
    <cellStyle name="SAPBEXheaderText 3 2 2" xfId="16206"/>
    <cellStyle name="SAPBEXheaderText 3 2 2 2" xfId="23929"/>
    <cellStyle name="SAPBEXheaderText 4" xfId="6818"/>
    <cellStyle name="SAPBEXheaderText 4 2" xfId="12464"/>
    <cellStyle name="SAPBEXheaderText 4 2 2" xfId="16207"/>
    <cellStyle name="SAPBEXheaderText 4 2 2 2" xfId="23930"/>
    <cellStyle name="SAPBEXheaderText 5" xfId="6819"/>
    <cellStyle name="SAPBEXheaderText 5 2" xfId="12465"/>
    <cellStyle name="SAPBEXheaderText 5 2 2" xfId="16208"/>
    <cellStyle name="SAPBEXheaderText 5 2 2 2" xfId="23931"/>
    <cellStyle name="SAPBEXheaderText 6" xfId="6820"/>
    <cellStyle name="SAPBEXheaderText 6 2" xfId="12466"/>
    <cellStyle name="SAPBEXheaderText 6 2 2" xfId="16209"/>
    <cellStyle name="SAPBEXheaderText 6 2 2 2" xfId="23932"/>
    <cellStyle name="SAPBEXheaderText 7" xfId="6821"/>
    <cellStyle name="SAPBEXheaderText 7 2" xfId="12467"/>
    <cellStyle name="SAPBEXheaderText 7 2 2" xfId="16210"/>
    <cellStyle name="SAPBEXheaderText 7 2 2 2" xfId="23933"/>
    <cellStyle name="SAPBEXheaderText 8" xfId="6822"/>
    <cellStyle name="SAPBEXheaderText 8 2" xfId="12468"/>
    <cellStyle name="SAPBEXheaderText 8 2 2" xfId="16211"/>
    <cellStyle name="SAPBEXheaderText 8 2 2 2" xfId="23934"/>
    <cellStyle name="SAPBEXheaderText 9" xfId="6823"/>
    <cellStyle name="SAPBEXheaderText 9 2" xfId="12469"/>
    <cellStyle name="SAPBEXheaderText 9 2 2" xfId="16212"/>
    <cellStyle name="SAPBEXheaderText 9 2 2 2" xfId="23935"/>
    <cellStyle name="SAPBEXheaderText_AFE Structure" xfId="6824"/>
    <cellStyle name="SAPBEXHLevel0" xfId="1375"/>
    <cellStyle name="SAPBEXHLevel0 10" xfId="6825"/>
    <cellStyle name="SAPBEXHLevel0 10 2" xfId="12471"/>
    <cellStyle name="SAPBEXHLevel0 10 2 2" xfId="16213"/>
    <cellStyle name="SAPBEXHLevel0 10 2 2 2" xfId="23936"/>
    <cellStyle name="SAPBEXHLevel0 10 3" xfId="16938"/>
    <cellStyle name="SAPBEXHLevel0 11" xfId="6826"/>
    <cellStyle name="SAPBEXHLevel0 11 2" xfId="12472"/>
    <cellStyle name="SAPBEXHLevel0 11 2 2" xfId="16214"/>
    <cellStyle name="SAPBEXHLevel0 11 2 2 2" xfId="23937"/>
    <cellStyle name="SAPBEXHLevel0 11 3" xfId="16939"/>
    <cellStyle name="SAPBEXHLevel0 12" xfId="6827"/>
    <cellStyle name="SAPBEXHLevel0 12 2" xfId="12473"/>
    <cellStyle name="SAPBEXHLevel0 12 2 2" xfId="16215"/>
    <cellStyle name="SAPBEXHLevel0 12 2 2 2" xfId="23938"/>
    <cellStyle name="SAPBEXHLevel0 12 3" xfId="16940"/>
    <cellStyle name="SAPBEXHLevel0 13" xfId="6828"/>
    <cellStyle name="SAPBEXHLevel0 13 2" xfId="12474"/>
    <cellStyle name="SAPBEXHLevel0 13 2 2" xfId="16216"/>
    <cellStyle name="SAPBEXHLevel0 13 2 2 2" xfId="23939"/>
    <cellStyle name="SAPBEXHLevel0 13 3" xfId="16941"/>
    <cellStyle name="SAPBEXHLevel0 14" xfId="6829"/>
    <cellStyle name="SAPBEXHLevel0 14 2" xfId="12475"/>
    <cellStyle name="SAPBEXHLevel0 14 2 2" xfId="16217"/>
    <cellStyle name="SAPBEXHLevel0 14 2 2 2" xfId="23940"/>
    <cellStyle name="SAPBEXHLevel0 14 3" xfId="16942"/>
    <cellStyle name="SAPBEXHLevel0 15" xfId="6830"/>
    <cellStyle name="SAPBEXHLevel0 15 2" xfId="12476"/>
    <cellStyle name="SAPBEXHLevel0 15 2 2" xfId="16218"/>
    <cellStyle name="SAPBEXHLevel0 15 2 2 2" xfId="23941"/>
    <cellStyle name="SAPBEXHLevel0 15 3" xfId="16943"/>
    <cellStyle name="SAPBEXHLevel0 16" xfId="6831"/>
    <cellStyle name="SAPBEXHLevel0 16 2" xfId="12477"/>
    <cellStyle name="SAPBEXHLevel0 16 2 2" xfId="16219"/>
    <cellStyle name="SAPBEXHLevel0 16 2 2 2" xfId="23942"/>
    <cellStyle name="SAPBEXHLevel0 16 3" xfId="16944"/>
    <cellStyle name="SAPBEXHLevel0 17" xfId="6832"/>
    <cellStyle name="SAPBEXHLevel0 17 2" xfId="12478"/>
    <cellStyle name="SAPBEXHLevel0 17 2 2" xfId="16220"/>
    <cellStyle name="SAPBEXHLevel0 17 2 2 2" xfId="23943"/>
    <cellStyle name="SAPBEXHLevel0 17 3" xfId="16945"/>
    <cellStyle name="SAPBEXHLevel0 18" xfId="6833"/>
    <cellStyle name="SAPBEXHLevel0 18 2" xfId="12479"/>
    <cellStyle name="SAPBEXHLevel0 18 2 2" xfId="16221"/>
    <cellStyle name="SAPBEXHLevel0 18 2 2 2" xfId="23944"/>
    <cellStyle name="SAPBEXHLevel0 18 3" xfId="16946"/>
    <cellStyle name="SAPBEXHLevel0 19" xfId="6834"/>
    <cellStyle name="SAPBEXHLevel0 19 2" xfId="12480"/>
    <cellStyle name="SAPBEXHLevel0 19 2 2" xfId="16222"/>
    <cellStyle name="SAPBEXHLevel0 19 2 2 2" xfId="23945"/>
    <cellStyle name="SAPBEXHLevel0 19 3" xfId="16947"/>
    <cellStyle name="SAPBEXHLevel0 2" xfId="1376"/>
    <cellStyle name="SAPBEXHLevel0 2 2" xfId="1599"/>
    <cellStyle name="SAPBEXHLevel0 2 2 2" xfId="2432"/>
    <cellStyle name="SAPBEXHLevel0 2 2 2 2" xfId="3389"/>
    <cellStyle name="SAPBEXHLevel0 2 2 2 2 2" xfId="23946"/>
    <cellStyle name="SAPBEXHLevel0 2 2 2 2 3" xfId="16223"/>
    <cellStyle name="SAPBEXHLevel0 2 2 2 3" xfId="12482"/>
    <cellStyle name="SAPBEXHLevel0 2 2 3" xfId="2554"/>
    <cellStyle name="SAPBEXHLevel0 2 2 3 2" xfId="16948"/>
    <cellStyle name="SAPBEXHLevel0 2 2 4" xfId="6835"/>
    <cellStyle name="SAPBEXHLevel0 2 3" xfId="979"/>
    <cellStyle name="SAPBEXHLevel0 2 3 2" xfId="2208"/>
    <cellStyle name="SAPBEXHLevel0 2 3 2 2" xfId="3390"/>
    <cellStyle name="SAPBEXHLevel0 2 3 2 2 2" xfId="23947"/>
    <cellStyle name="SAPBEXHLevel0 2 3 2 3" xfId="16224"/>
    <cellStyle name="SAPBEXHLevel0 2 3 3" xfId="2274"/>
    <cellStyle name="SAPBEXHLevel0 2 3 4" xfId="12481"/>
    <cellStyle name="SAPBEXHLevel0 2 4" xfId="1704"/>
    <cellStyle name="SAPBEXHLevel0 2 4 2" xfId="3391"/>
    <cellStyle name="SAPBEXHLevel0 20" xfId="6836"/>
    <cellStyle name="SAPBEXHLevel0 20 2" xfId="12483"/>
    <cellStyle name="SAPBEXHLevel0 20 2 2" xfId="16225"/>
    <cellStyle name="SAPBEXHLevel0 20 2 2 2" xfId="23948"/>
    <cellStyle name="SAPBEXHLevel0 20 3" xfId="16949"/>
    <cellStyle name="SAPBEXHLevel0 21" xfId="6837"/>
    <cellStyle name="SAPBEXHLevel0 21 2" xfId="12484"/>
    <cellStyle name="SAPBEXHLevel0 21 2 2" xfId="16226"/>
    <cellStyle name="SAPBEXHLevel0 21 2 2 2" xfId="23949"/>
    <cellStyle name="SAPBEXHLevel0 21 3" xfId="16950"/>
    <cellStyle name="SAPBEXHLevel0 22" xfId="12470"/>
    <cellStyle name="SAPBEXHLevel0 22 2" xfId="16227"/>
    <cellStyle name="SAPBEXHLevel0 22 2 2" xfId="23950"/>
    <cellStyle name="SAPBEXHLevel0 23" xfId="16937"/>
    <cellStyle name="SAPBEXHLevel0 3" xfId="974"/>
    <cellStyle name="SAPBEXHLevel0 3 2" xfId="2205"/>
    <cellStyle name="SAPBEXHLevel0 3 2 2" xfId="3392"/>
    <cellStyle name="SAPBEXHLevel0 3 2 2 2" xfId="16228"/>
    <cellStyle name="SAPBEXHLevel0 3 2 2 2 2" xfId="23951"/>
    <cellStyle name="SAPBEXHLevel0 3 2 2 3" xfId="12486"/>
    <cellStyle name="SAPBEXHLevel0 3 2 3" xfId="16952"/>
    <cellStyle name="SAPBEXHLevel0 3 2 4" xfId="6838"/>
    <cellStyle name="SAPBEXHLevel0 3 3" xfId="2336"/>
    <cellStyle name="SAPBEXHLevel0 3 3 2" xfId="16229"/>
    <cellStyle name="SAPBEXHLevel0 3 3 2 2" xfId="23952"/>
    <cellStyle name="SAPBEXHLevel0 3 3 3" xfId="12485"/>
    <cellStyle name="SAPBEXHLevel0 3 4" xfId="16951"/>
    <cellStyle name="SAPBEXHLevel0 4" xfId="1569"/>
    <cellStyle name="SAPBEXHLevel0 4 2" xfId="2412"/>
    <cellStyle name="SAPBEXHLevel0 4 2 2" xfId="3393"/>
    <cellStyle name="SAPBEXHLevel0 4 2 2 2" xfId="23953"/>
    <cellStyle name="SAPBEXHLevel0 4 2 2 3" xfId="16230"/>
    <cellStyle name="SAPBEXHLevel0 4 2 3" xfId="12487"/>
    <cellStyle name="SAPBEXHLevel0 4 3" xfId="2542"/>
    <cellStyle name="SAPBEXHLevel0 5" xfId="1754"/>
    <cellStyle name="SAPBEXHLevel0 5 2" xfId="3394"/>
    <cellStyle name="SAPBEXHLevel0 5 2 2" xfId="16231"/>
    <cellStyle name="SAPBEXHLevel0 5 2 2 2" xfId="23954"/>
    <cellStyle name="SAPBEXHLevel0 5 2 3" xfId="12488"/>
    <cellStyle name="SAPBEXHLevel0 5 3" xfId="16953"/>
    <cellStyle name="SAPBEXHLevel0 6" xfId="6839"/>
    <cellStyle name="SAPBEXHLevel0 6 2" xfId="12489"/>
    <cellStyle name="SAPBEXHLevel0 6 2 2" xfId="16232"/>
    <cellStyle name="SAPBEXHLevel0 6 2 2 2" xfId="23955"/>
    <cellStyle name="SAPBEXHLevel0 6 3" xfId="16954"/>
    <cellStyle name="SAPBEXHLevel0 7" xfId="6840"/>
    <cellStyle name="SAPBEXHLevel0 7 2" xfId="12490"/>
    <cellStyle name="SAPBEXHLevel0 7 2 2" xfId="16233"/>
    <cellStyle name="SAPBEXHLevel0 7 2 2 2" xfId="23956"/>
    <cellStyle name="SAPBEXHLevel0 7 3" xfId="16955"/>
    <cellStyle name="SAPBEXHLevel0 8" xfId="6841"/>
    <cellStyle name="SAPBEXHLevel0 8 2" xfId="12491"/>
    <cellStyle name="SAPBEXHLevel0 8 2 2" xfId="16234"/>
    <cellStyle name="SAPBEXHLevel0 8 2 2 2" xfId="23957"/>
    <cellStyle name="SAPBEXHLevel0 8 3" xfId="16956"/>
    <cellStyle name="SAPBEXHLevel0 9" xfId="6842"/>
    <cellStyle name="SAPBEXHLevel0 9 2" xfId="12492"/>
    <cellStyle name="SAPBEXHLevel0 9 2 2" xfId="16235"/>
    <cellStyle name="SAPBEXHLevel0 9 2 2 2" xfId="23958"/>
    <cellStyle name="SAPBEXHLevel0 9 3" xfId="16957"/>
    <cellStyle name="SAPBEXHLevel0_AFE Structure" xfId="6843"/>
    <cellStyle name="SAPBEXHLevel0X" xfId="1377"/>
    <cellStyle name="SAPBEXHLevel0X 10" xfId="6844"/>
    <cellStyle name="SAPBEXHLevel0X 10 2" xfId="12494"/>
    <cellStyle name="SAPBEXHLevel0X 10 2 2" xfId="16236"/>
    <cellStyle name="SAPBEXHLevel0X 10 2 2 2" xfId="23959"/>
    <cellStyle name="SAPBEXHLevel0X 10 3" xfId="16959"/>
    <cellStyle name="SAPBEXHLevel0X 11" xfId="6845"/>
    <cellStyle name="SAPBEXHLevel0X 11 2" xfId="12495"/>
    <cellStyle name="SAPBEXHLevel0X 11 2 2" xfId="16237"/>
    <cellStyle name="SAPBEXHLevel0X 11 2 2 2" xfId="23960"/>
    <cellStyle name="SAPBEXHLevel0X 11 3" xfId="16960"/>
    <cellStyle name="SAPBEXHLevel0X 12" xfId="6846"/>
    <cellStyle name="SAPBEXHLevel0X 12 2" xfId="12496"/>
    <cellStyle name="SAPBEXHLevel0X 12 2 2" xfId="16238"/>
    <cellStyle name="SAPBEXHLevel0X 12 2 2 2" xfId="23961"/>
    <cellStyle name="SAPBEXHLevel0X 12 3" xfId="16961"/>
    <cellStyle name="SAPBEXHLevel0X 13" xfId="6847"/>
    <cellStyle name="SAPBEXHLevel0X 13 2" xfId="12497"/>
    <cellStyle name="SAPBEXHLevel0X 13 2 2" xfId="16239"/>
    <cellStyle name="SAPBEXHLevel0X 13 2 2 2" xfId="23962"/>
    <cellStyle name="SAPBEXHLevel0X 13 3" xfId="16962"/>
    <cellStyle name="SAPBEXHLevel0X 14" xfId="6848"/>
    <cellStyle name="SAPBEXHLevel0X 14 2" xfId="6849"/>
    <cellStyle name="SAPBEXHLevel0X 14 2 2" xfId="12499"/>
    <cellStyle name="SAPBEXHLevel0X 14 2 2 2" xfId="16240"/>
    <cellStyle name="SAPBEXHLevel0X 14 2 2 2 2" xfId="23963"/>
    <cellStyle name="SAPBEXHLevel0X 14 2 3" xfId="16964"/>
    <cellStyle name="SAPBEXHLevel0X 14 3" xfId="12498"/>
    <cellStyle name="SAPBEXHLevel0X 14 3 2" xfId="16241"/>
    <cellStyle name="SAPBEXHLevel0X 14 3 2 2" xfId="23964"/>
    <cellStyle name="SAPBEXHLevel0X 14 4" xfId="16963"/>
    <cellStyle name="SAPBEXHLevel0X 15" xfId="6850"/>
    <cellStyle name="SAPBEXHLevel0X 15 2" xfId="12500"/>
    <cellStyle name="SAPBEXHLevel0X 15 2 2" xfId="16242"/>
    <cellStyle name="SAPBEXHLevel0X 15 2 2 2" xfId="23965"/>
    <cellStyle name="SAPBEXHLevel0X 15 3" xfId="16965"/>
    <cellStyle name="SAPBEXHLevel0X 16" xfId="12493"/>
    <cellStyle name="SAPBEXHLevel0X 16 2" xfId="16243"/>
    <cellStyle name="SAPBEXHLevel0X 16 2 2" xfId="23966"/>
    <cellStyle name="SAPBEXHLevel0X 17" xfId="16958"/>
    <cellStyle name="SAPBEXHLevel0X 2" xfId="1552"/>
    <cellStyle name="SAPBEXHLevel0X 2 2" xfId="2403"/>
    <cellStyle name="SAPBEXHLevel0X 2 2 2" xfId="3395"/>
    <cellStyle name="SAPBEXHLevel0X 2 2 2 2" xfId="23967"/>
    <cellStyle name="SAPBEXHLevel0X 2 2 2 3" xfId="16244"/>
    <cellStyle name="SAPBEXHLevel0X 2 2 3" xfId="12501"/>
    <cellStyle name="SAPBEXHLevel0X 2 3" xfId="2535"/>
    <cellStyle name="SAPBEXHLevel0X 3" xfId="1517"/>
    <cellStyle name="SAPBEXHLevel0X 3 2" xfId="2377"/>
    <cellStyle name="SAPBEXHLevel0X 3 2 2" xfId="3396"/>
    <cellStyle name="SAPBEXHLevel0X 3 2 2 2" xfId="23968"/>
    <cellStyle name="SAPBEXHLevel0X 3 2 2 3" xfId="16245"/>
    <cellStyle name="SAPBEXHLevel0X 3 2 3" xfId="12502"/>
    <cellStyle name="SAPBEXHLevel0X 3 3" xfId="2515"/>
    <cellStyle name="SAPBEXHLevel0X 4" xfId="1703"/>
    <cellStyle name="SAPBEXHLevel0X 4 2" xfId="3397"/>
    <cellStyle name="SAPBEXHLevel0X 4 2 2" xfId="16246"/>
    <cellStyle name="SAPBEXHLevel0X 4 2 2 2" xfId="23969"/>
    <cellStyle name="SAPBEXHLevel0X 4 2 3" xfId="12503"/>
    <cellStyle name="SAPBEXHLevel0X 4 3" xfId="16966"/>
    <cellStyle name="SAPBEXHLevel0X 5" xfId="6851"/>
    <cellStyle name="SAPBEXHLevel0X 5 2" xfId="12504"/>
    <cellStyle name="SAPBEXHLevel0X 5 2 2" xfId="16247"/>
    <cellStyle name="SAPBEXHLevel0X 5 2 2 2" xfId="23970"/>
    <cellStyle name="SAPBEXHLevel0X 5 3" xfId="16967"/>
    <cellStyle name="SAPBEXHLevel0X 6" xfId="6852"/>
    <cellStyle name="SAPBEXHLevel0X 6 2" xfId="12505"/>
    <cellStyle name="SAPBEXHLevel0X 6 2 2" xfId="16248"/>
    <cellStyle name="SAPBEXHLevel0X 6 2 2 2" xfId="23971"/>
    <cellStyle name="SAPBEXHLevel0X 6 3" xfId="16968"/>
    <cellStyle name="SAPBEXHLevel0X 7" xfId="6853"/>
    <cellStyle name="SAPBEXHLevel0X 7 2" xfId="12506"/>
    <cellStyle name="SAPBEXHLevel0X 7 2 2" xfId="16249"/>
    <cellStyle name="SAPBEXHLevel0X 7 2 2 2" xfId="23972"/>
    <cellStyle name="SAPBEXHLevel0X 7 3" xfId="16969"/>
    <cellStyle name="SAPBEXHLevel0X 8" xfId="6854"/>
    <cellStyle name="SAPBEXHLevel0X 8 2" xfId="12507"/>
    <cellStyle name="SAPBEXHLevel0X 8 2 2" xfId="16250"/>
    <cellStyle name="SAPBEXHLevel0X 8 2 2 2" xfId="23973"/>
    <cellStyle name="SAPBEXHLevel0X 8 3" xfId="16970"/>
    <cellStyle name="SAPBEXHLevel0X 9" xfId="6855"/>
    <cellStyle name="SAPBEXHLevel0X 9 2" xfId="12508"/>
    <cellStyle name="SAPBEXHLevel0X 9 2 2" xfId="16251"/>
    <cellStyle name="SAPBEXHLevel0X 9 2 2 2" xfId="23974"/>
    <cellStyle name="SAPBEXHLevel0X 9 3" xfId="16971"/>
    <cellStyle name="SAPBEXHLevel0X_AFE Structure" xfId="6856"/>
    <cellStyle name="SAPBEXHLevel1" xfId="1378"/>
    <cellStyle name="SAPBEXHLevel1 10" xfId="6857"/>
    <cellStyle name="SAPBEXHLevel1 10 2" xfId="12510"/>
    <cellStyle name="SAPBEXHLevel1 10 2 2" xfId="16252"/>
    <cellStyle name="SAPBEXHLevel1 10 2 2 2" xfId="23975"/>
    <cellStyle name="SAPBEXHLevel1 10 3" xfId="16973"/>
    <cellStyle name="SAPBEXHLevel1 11" xfId="6858"/>
    <cellStyle name="SAPBEXHLevel1 11 2" xfId="12511"/>
    <cellStyle name="SAPBEXHLevel1 11 2 2" xfId="16253"/>
    <cellStyle name="SAPBEXHLevel1 11 2 2 2" xfId="23976"/>
    <cellStyle name="SAPBEXHLevel1 11 3" xfId="16974"/>
    <cellStyle name="SAPBEXHLevel1 12" xfId="6859"/>
    <cellStyle name="SAPBEXHLevel1 12 2" xfId="12512"/>
    <cellStyle name="SAPBEXHLevel1 12 2 2" xfId="16254"/>
    <cellStyle name="SAPBEXHLevel1 12 2 2 2" xfId="23977"/>
    <cellStyle name="SAPBEXHLevel1 12 3" xfId="16975"/>
    <cellStyle name="SAPBEXHLevel1 13" xfId="6860"/>
    <cellStyle name="SAPBEXHLevel1 13 2" xfId="12513"/>
    <cellStyle name="SAPBEXHLevel1 13 2 2" xfId="16255"/>
    <cellStyle name="SAPBEXHLevel1 13 2 2 2" xfId="23978"/>
    <cellStyle name="SAPBEXHLevel1 13 3" xfId="16976"/>
    <cellStyle name="SAPBEXHLevel1 14" xfId="6861"/>
    <cellStyle name="SAPBEXHLevel1 14 2" xfId="12514"/>
    <cellStyle name="SAPBEXHLevel1 14 2 2" xfId="16256"/>
    <cellStyle name="SAPBEXHLevel1 14 2 2 2" xfId="23979"/>
    <cellStyle name="SAPBEXHLevel1 14 3" xfId="16977"/>
    <cellStyle name="SAPBEXHLevel1 15" xfId="6862"/>
    <cellStyle name="SAPBEXHLevel1 15 2" xfId="12515"/>
    <cellStyle name="SAPBEXHLevel1 15 2 2" xfId="16257"/>
    <cellStyle name="SAPBEXHLevel1 15 2 2 2" xfId="23980"/>
    <cellStyle name="SAPBEXHLevel1 15 3" xfId="16978"/>
    <cellStyle name="SAPBEXHLevel1 16" xfId="6863"/>
    <cellStyle name="SAPBEXHLevel1 16 2" xfId="12516"/>
    <cellStyle name="SAPBEXHLevel1 16 2 2" xfId="16258"/>
    <cellStyle name="SAPBEXHLevel1 16 2 2 2" xfId="23981"/>
    <cellStyle name="SAPBEXHLevel1 16 3" xfId="16979"/>
    <cellStyle name="SAPBEXHLevel1 17" xfId="6864"/>
    <cellStyle name="SAPBEXHLevel1 17 2" xfId="12517"/>
    <cellStyle name="SAPBEXHLevel1 17 2 2" xfId="16259"/>
    <cellStyle name="SAPBEXHLevel1 17 2 2 2" xfId="23982"/>
    <cellStyle name="SAPBEXHLevel1 17 3" xfId="16980"/>
    <cellStyle name="SAPBEXHLevel1 18" xfId="6865"/>
    <cellStyle name="SAPBEXHLevel1 18 2" xfId="12518"/>
    <cellStyle name="SAPBEXHLevel1 18 2 2" xfId="16260"/>
    <cellStyle name="SAPBEXHLevel1 18 2 2 2" xfId="23983"/>
    <cellStyle name="SAPBEXHLevel1 18 3" xfId="16981"/>
    <cellStyle name="SAPBEXHLevel1 19" xfId="6866"/>
    <cellStyle name="SAPBEXHLevel1 19 2" xfId="12519"/>
    <cellStyle name="SAPBEXHLevel1 19 2 2" xfId="16261"/>
    <cellStyle name="SAPBEXHLevel1 19 2 2 2" xfId="23984"/>
    <cellStyle name="SAPBEXHLevel1 19 3" xfId="16982"/>
    <cellStyle name="SAPBEXHLevel1 2" xfId="1379"/>
    <cellStyle name="SAPBEXHLevel1 2 2" xfId="1090"/>
    <cellStyle name="SAPBEXHLevel1 2 2 2" xfId="2252"/>
    <cellStyle name="SAPBEXHLevel1 2 2 2 2" xfId="3398"/>
    <cellStyle name="SAPBEXHLevel1 2 2 2 2 2" xfId="23985"/>
    <cellStyle name="SAPBEXHLevel1 2 2 2 2 3" xfId="16262"/>
    <cellStyle name="SAPBEXHLevel1 2 2 2 3" xfId="12521"/>
    <cellStyle name="SAPBEXHLevel1 2 2 3" xfId="1939"/>
    <cellStyle name="SAPBEXHLevel1 2 2 3 2" xfId="16983"/>
    <cellStyle name="SAPBEXHLevel1 2 2 4" xfId="6867"/>
    <cellStyle name="SAPBEXHLevel1 2 3" xfId="1454"/>
    <cellStyle name="SAPBEXHLevel1 2 3 2" xfId="2333"/>
    <cellStyle name="SAPBEXHLevel1 2 3 2 2" xfId="3399"/>
    <cellStyle name="SAPBEXHLevel1 2 3 2 2 2" xfId="23986"/>
    <cellStyle name="SAPBEXHLevel1 2 3 2 3" xfId="16263"/>
    <cellStyle name="SAPBEXHLevel1 2 3 3" xfId="2481"/>
    <cellStyle name="SAPBEXHLevel1 2 3 4" xfId="12520"/>
    <cellStyle name="SAPBEXHLevel1 2 4" xfId="1753"/>
    <cellStyle name="SAPBEXHLevel1 2 4 2" xfId="3400"/>
    <cellStyle name="SAPBEXHLevel1 20" xfId="6868"/>
    <cellStyle name="SAPBEXHLevel1 20 2" xfId="12522"/>
    <cellStyle name="SAPBEXHLevel1 20 2 2" xfId="16264"/>
    <cellStyle name="SAPBEXHLevel1 20 2 2 2" xfId="23987"/>
    <cellStyle name="SAPBEXHLevel1 20 3" xfId="16984"/>
    <cellStyle name="SAPBEXHLevel1 21" xfId="6869"/>
    <cellStyle name="SAPBEXHLevel1 21 2" xfId="12523"/>
    <cellStyle name="SAPBEXHLevel1 21 2 2" xfId="16265"/>
    <cellStyle name="SAPBEXHLevel1 21 2 2 2" xfId="23988"/>
    <cellStyle name="SAPBEXHLevel1 21 3" xfId="16985"/>
    <cellStyle name="SAPBEXHLevel1 22" xfId="12509"/>
    <cellStyle name="SAPBEXHLevel1 22 2" xfId="16266"/>
    <cellStyle name="SAPBEXHLevel1 22 2 2" xfId="23989"/>
    <cellStyle name="SAPBEXHLevel1 23" xfId="16972"/>
    <cellStyle name="SAPBEXHLevel1 3" xfId="1555"/>
    <cellStyle name="SAPBEXHLevel1 3 2" xfId="2406"/>
    <cellStyle name="SAPBEXHLevel1 3 2 2" xfId="3401"/>
    <cellStyle name="SAPBEXHLevel1 3 2 2 2" xfId="16267"/>
    <cellStyle name="SAPBEXHLevel1 3 2 2 2 2" xfId="23990"/>
    <cellStyle name="SAPBEXHLevel1 3 2 2 3" xfId="12525"/>
    <cellStyle name="SAPBEXHLevel1 3 2 3" xfId="16987"/>
    <cellStyle name="SAPBEXHLevel1 3 2 4" xfId="6870"/>
    <cellStyle name="SAPBEXHLevel1 3 3" xfId="2538"/>
    <cellStyle name="SAPBEXHLevel1 3 3 2" xfId="16268"/>
    <cellStyle name="SAPBEXHLevel1 3 3 2 2" xfId="23991"/>
    <cellStyle name="SAPBEXHLevel1 3 3 3" xfId="12524"/>
    <cellStyle name="SAPBEXHLevel1 3 4" xfId="16986"/>
    <cellStyle name="SAPBEXHLevel1 4" xfId="1606"/>
    <cellStyle name="SAPBEXHLevel1 4 2" xfId="2438"/>
    <cellStyle name="SAPBEXHLevel1 4 2 2" xfId="3402"/>
    <cellStyle name="SAPBEXHLevel1 4 2 2 2" xfId="23992"/>
    <cellStyle name="SAPBEXHLevel1 4 2 2 3" xfId="16269"/>
    <cellStyle name="SAPBEXHLevel1 4 2 3" xfId="12526"/>
    <cellStyle name="SAPBEXHLevel1 4 3" xfId="2559"/>
    <cellStyle name="SAPBEXHLevel1 5" xfId="1628"/>
    <cellStyle name="SAPBEXHLevel1 5 2" xfId="3403"/>
    <cellStyle name="SAPBEXHLevel1 5 2 2" xfId="16270"/>
    <cellStyle name="SAPBEXHLevel1 5 2 2 2" xfId="23993"/>
    <cellStyle name="SAPBEXHLevel1 5 2 3" xfId="12527"/>
    <cellStyle name="SAPBEXHLevel1 5 3" xfId="16988"/>
    <cellStyle name="SAPBEXHLevel1 6" xfId="6871"/>
    <cellStyle name="SAPBEXHLevel1 6 2" xfId="12528"/>
    <cellStyle name="SAPBEXHLevel1 6 2 2" xfId="16271"/>
    <cellStyle name="SAPBEXHLevel1 6 2 2 2" xfId="23994"/>
    <cellStyle name="SAPBEXHLevel1 6 3" xfId="16989"/>
    <cellStyle name="SAPBEXHLevel1 7" xfId="6872"/>
    <cellStyle name="SAPBEXHLevel1 7 2" xfId="12529"/>
    <cellStyle name="SAPBEXHLevel1 7 2 2" xfId="16272"/>
    <cellStyle name="SAPBEXHLevel1 7 2 2 2" xfId="23995"/>
    <cellStyle name="SAPBEXHLevel1 7 3" xfId="16990"/>
    <cellStyle name="SAPBEXHLevel1 8" xfId="6873"/>
    <cellStyle name="SAPBEXHLevel1 8 2" xfId="12530"/>
    <cellStyle name="SAPBEXHLevel1 8 2 2" xfId="16273"/>
    <cellStyle name="SAPBEXHLevel1 8 2 2 2" xfId="23996"/>
    <cellStyle name="SAPBEXHLevel1 8 3" xfId="16991"/>
    <cellStyle name="SAPBEXHLevel1 9" xfId="6874"/>
    <cellStyle name="SAPBEXHLevel1 9 2" xfId="12531"/>
    <cellStyle name="SAPBEXHLevel1 9 2 2" xfId="16274"/>
    <cellStyle name="SAPBEXHLevel1 9 2 2 2" xfId="23997"/>
    <cellStyle name="SAPBEXHLevel1 9 3" xfId="16992"/>
    <cellStyle name="SAPBEXHLevel1_AFE Structure" xfId="6875"/>
    <cellStyle name="SAPBEXHLevel1X" xfId="1380"/>
    <cellStyle name="SAPBEXHLevel1X 10" xfId="6876"/>
    <cellStyle name="SAPBEXHLevel1X 10 2" xfId="12533"/>
    <cellStyle name="SAPBEXHLevel1X 10 2 2" xfId="16275"/>
    <cellStyle name="SAPBEXHLevel1X 10 2 2 2" xfId="23998"/>
    <cellStyle name="SAPBEXHLevel1X 10 3" xfId="16994"/>
    <cellStyle name="SAPBEXHLevel1X 11" xfId="6877"/>
    <cellStyle name="SAPBEXHLevel1X 11 2" xfId="12534"/>
    <cellStyle name="SAPBEXHLevel1X 11 2 2" xfId="16276"/>
    <cellStyle name="SAPBEXHLevel1X 11 2 2 2" xfId="23999"/>
    <cellStyle name="SAPBEXHLevel1X 11 3" xfId="16995"/>
    <cellStyle name="SAPBEXHLevel1X 12" xfId="6878"/>
    <cellStyle name="SAPBEXHLevel1X 12 2" xfId="12535"/>
    <cellStyle name="SAPBEXHLevel1X 12 2 2" xfId="16277"/>
    <cellStyle name="SAPBEXHLevel1X 12 2 2 2" xfId="24000"/>
    <cellStyle name="SAPBEXHLevel1X 12 3" xfId="16996"/>
    <cellStyle name="SAPBEXHLevel1X 13" xfId="6879"/>
    <cellStyle name="SAPBEXHLevel1X 13 2" xfId="12536"/>
    <cellStyle name="SAPBEXHLevel1X 13 2 2" xfId="16278"/>
    <cellStyle name="SAPBEXHLevel1X 13 2 2 2" xfId="24001"/>
    <cellStyle name="SAPBEXHLevel1X 13 3" xfId="16997"/>
    <cellStyle name="SAPBEXHLevel1X 14" xfId="6880"/>
    <cellStyle name="SAPBEXHLevel1X 14 2" xfId="6881"/>
    <cellStyle name="SAPBEXHLevel1X 14 2 2" xfId="12538"/>
    <cellStyle name="SAPBEXHLevel1X 14 2 2 2" xfId="16279"/>
    <cellStyle name="SAPBEXHLevel1X 14 2 2 2 2" xfId="24002"/>
    <cellStyle name="SAPBEXHLevel1X 14 2 3" xfId="16999"/>
    <cellStyle name="SAPBEXHLevel1X 14 3" xfId="12537"/>
    <cellStyle name="SAPBEXHLevel1X 14 3 2" xfId="16280"/>
    <cellStyle name="SAPBEXHLevel1X 14 3 2 2" xfId="24003"/>
    <cellStyle name="SAPBEXHLevel1X 14 4" xfId="16998"/>
    <cellStyle name="SAPBEXHLevel1X 15" xfId="6882"/>
    <cellStyle name="SAPBEXHLevel1X 15 2" xfId="12539"/>
    <cellStyle name="SAPBEXHLevel1X 15 2 2" xfId="16281"/>
    <cellStyle name="SAPBEXHLevel1X 15 2 2 2" xfId="24004"/>
    <cellStyle name="SAPBEXHLevel1X 15 3" xfId="17000"/>
    <cellStyle name="SAPBEXHLevel1X 16" xfId="12532"/>
    <cellStyle name="SAPBEXHLevel1X 16 2" xfId="16282"/>
    <cellStyle name="SAPBEXHLevel1X 16 2 2" xfId="24005"/>
    <cellStyle name="SAPBEXHLevel1X 17" xfId="16993"/>
    <cellStyle name="SAPBEXHLevel1X 2" xfId="1089"/>
    <cellStyle name="SAPBEXHLevel1X 2 2" xfId="2251"/>
    <cellStyle name="SAPBEXHLevel1X 2 2 2" xfId="3404"/>
    <cellStyle name="SAPBEXHLevel1X 2 2 2 2" xfId="24006"/>
    <cellStyle name="SAPBEXHLevel1X 2 2 2 3" xfId="16283"/>
    <cellStyle name="SAPBEXHLevel1X 2 2 3" xfId="12540"/>
    <cellStyle name="SAPBEXHLevel1X 2 3" xfId="1940"/>
    <cellStyle name="SAPBEXHLevel1X 3" xfId="1020"/>
    <cellStyle name="SAPBEXHLevel1X 3 2" xfId="2230"/>
    <cellStyle name="SAPBEXHLevel1X 3 2 2" xfId="3405"/>
    <cellStyle name="SAPBEXHLevel1X 3 2 2 2" xfId="24007"/>
    <cellStyle name="SAPBEXHLevel1X 3 2 2 3" xfId="16284"/>
    <cellStyle name="SAPBEXHLevel1X 3 2 3" xfId="12541"/>
    <cellStyle name="SAPBEXHLevel1X 3 3" xfId="1949"/>
    <cellStyle name="SAPBEXHLevel1X 4" xfId="1702"/>
    <cellStyle name="SAPBEXHLevel1X 4 2" xfId="3406"/>
    <cellStyle name="SAPBEXHLevel1X 4 2 2" xfId="16285"/>
    <cellStyle name="SAPBEXHLevel1X 4 2 2 2" xfId="24008"/>
    <cellStyle name="SAPBEXHLevel1X 4 2 3" xfId="12542"/>
    <cellStyle name="SAPBEXHLevel1X 4 3" xfId="17001"/>
    <cellStyle name="SAPBEXHLevel1X 5" xfId="6883"/>
    <cellStyle name="SAPBEXHLevel1X 5 2" xfId="12543"/>
    <cellStyle name="SAPBEXHLevel1X 5 2 2" xfId="16286"/>
    <cellStyle name="SAPBEXHLevel1X 5 2 2 2" xfId="24009"/>
    <cellStyle name="SAPBEXHLevel1X 5 3" xfId="17002"/>
    <cellStyle name="SAPBEXHLevel1X 6" xfId="6884"/>
    <cellStyle name="SAPBEXHLevel1X 6 2" xfId="12544"/>
    <cellStyle name="SAPBEXHLevel1X 6 2 2" xfId="16287"/>
    <cellStyle name="SAPBEXHLevel1X 6 2 2 2" xfId="24010"/>
    <cellStyle name="SAPBEXHLevel1X 6 3" xfId="17003"/>
    <cellStyle name="SAPBEXHLevel1X 7" xfId="6885"/>
    <cellStyle name="SAPBEXHLevel1X 7 2" xfId="12545"/>
    <cellStyle name="SAPBEXHLevel1X 7 2 2" xfId="16288"/>
    <cellStyle name="SAPBEXHLevel1X 7 2 2 2" xfId="24011"/>
    <cellStyle name="SAPBEXHLevel1X 7 3" xfId="17004"/>
    <cellStyle name="SAPBEXHLevel1X 8" xfId="6886"/>
    <cellStyle name="SAPBEXHLevel1X 8 2" xfId="12546"/>
    <cellStyle name="SAPBEXHLevel1X 8 2 2" xfId="16289"/>
    <cellStyle name="SAPBEXHLevel1X 8 2 2 2" xfId="24012"/>
    <cellStyle name="SAPBEXHLevel1X 8 3" xfId="17005"/>
    <cellStyle name="SAPBEXHLevel1X 9" xfId="6887"/>
    <cellStyle name="SAPBEXHLevel1X 9 2" xfId="12547"/>
    <cellStyle name="SAPBEXHLevel1X 9 2 2" xfId="16290"/>
    <cellStyle name="SAPBEXHLevel1X 9 2 2 2" xfId="24013"/>
    <cellStyle name="SAPBEXHLevel1X 9 3" xfId="17006"/>
    <cellStyle name="SAPBEXHLevel1X_AFE Structure" xfId="6888"/>
    <cellStyle name="SAPBEXHLevel2" xfId="1381"/>
    <cellStyle name="SAPBEXHLevel2 10" xfId="6889"/>
    <cellStyle name="SAPBEXHLevel2 10 2" xfId="12549"/>
    <cellStyle name="SAPBEXHLevel2 10 2 2" xfId="16291"/>
    <cellStyle name="SAPBEXHLevel2 10 2 2 2" xfId="24014"/>
    <cellStyle name="SAPBEXHLevel2 10 3" xfId="17008"/>
    <cellStyle name="SAPBEXHLevel2 11" xfId="6890"/>
    <cellStyle name="SAPBEXHLevel2 11 2" xfId="12550"/>
    <cellStyle name="SAPBEXHLevel2 11 2 2" xfId="16292"/>
    <cellStyle name="SAPBEXHLevel2 11 2 2 2" xfId="24015"/>
    <cellStyle name="SAPBEXHLevel2 11 3" xfId="17009"/>
    <cellStyle name="SAPBEXHLevel2 12" xfId="6891"/>
    <cellStyle name="SAPBEXHLevel2 12 2" xfId="12551"/>
    <cellStyle name="SAPBEXHLevel2 12 2 2" xfId="16293"/>
    <cellStyle name="SAPBEXHLevel2 12 2 2 2" xfId="24016"/>
    <cellStyle name="SAPBEXHLevel2 12 3" xfId="17010"/>
    <cellStyle name="SAPBEXHLevel2 13" xfId="6892"/>
    <cellStyle name="SAPBEXHLevel2 13 2" xfId="12552"/>
    <cellStyle name="SAPBEXHLevel2 13 2 2" xfId="16294"/>
    <cellStyle name="SAPBEXHLevel2 13 2 2 2" xfId="24017"/>
    <cellStyle name="SAPBEXHLevel2 13 3" xfId="17011"/>
    <cellStyle name="SAPBEXHLevel2 14" xfId="6893"/>
    <cellStyle name="SAPBEXHLevel2 14 2" xfId="12553"/>
    <cellStyle name="SAPBEXHLevel2 14 2 2" xfId="16295"/>
    <cellStyle name="SAPBEXHLevel2 14 2 2 2" xfId="24018"/>
    <cellStyle name="SAPBEXHLevel2 14 3" xfId="17012"/>
    <cellStyle name="SAPBEXHLevel2 15" xfId="6894"/>
    <cellStyle name="SAPBEXHLevel2 15 2" xfId="12554"/>
    <cellStyle name="SAPBEXHLevel2 15 2 2" xfId="16296"/>
    <cellStyle name="SAPBEXHLevel2 15 2 2 2" xfId="24019"/>
    <cellStyle name="SAPBEXHLevel2 15 3" xfId="17013"/>
    <cellStyle name="SAPBEXHLevel2 16" xfId="6895"/>
    <cellStyle name="SAPBEXHLevel2 16 2" xfId="12555"/>
    <cellStyle name="SAPBEXHLevel2 16 2 2" xfId="16297"/>
    <cellStyle name="SAPBEXHLevel2 16 2 2 2" xfId="24020"/>
    <cellStyle name="SAPBEXHLevel2 16 3" xfId="17014"/>
    <cellStyle name="SAPBEXHLevel2 17" xfId="6896"/>
    <cellStyle name="SAPBEXHLevel2 17 2" xfId="12556"/>
    <cellStyle name="SAPBEXHLevel2 17 2 2" xfId="16298"/>
    <cellStyle name="SAPBEXHLevel2 17 2 2 2" xfId="24021"/>
    <cellStyle name="SAPBEXHLevel2 17 3" xfId="17015"/>
    <cellStyle name="SAPBEXHLevel2 18" xfId="6897"/>
    <cellStyle name="SAPBEXHLevel2 18 2" xfId="12557"/>
    <cellStyle name="SAPBEXHLevel2 18 2 2" xfId="16299"/>
    <cellStyle name="SAPBEXHLevel2 18 2 2 2" xfId="24022"/>
    <cellStyle name="SAPBEXHLevel2 18 3" xfId="17016"/>
    <cellStyle name="SAPBEXHLevel2 19" xfId="6898"/>
    <cellStyle name="SAPBEXHLevel2 19 2" xfId="12558"/>
    <cellStyle name="SAPBEXHLevel2 19 2 2" xfId="16300"/>
    <cellStyle name="SAPBEXHLevel2 19 2 2 2" xfId="24023"/>
    <cellStyle name="SAPBEXHLevel2 19 3" xfId="17017"/>
    <cellStyle name="SAPBEXHLevel2 2" xfId="1382"/>
    <cellStyle name="SAPBEXHLevel2 2 2" xfId="1451"/>
    <cellStyle name="SAPBEXHLevel2 2 2 2" xfId="2330"/>
    <cellStyle name="SAPBEXHLevel2 2 2 2 2" xfId="3407"/>
    <cellStyle name="SAPBEXHLevel2 2 2 2 2 2" xfId="24024"/>
    <cellStyle name="SAPBEXHLevel2 2 2 2 3" xfId="16301"/>
    <cellStyle name="SAPBEXHLevel2 2 2 3" xfId="2479"/>
    <cellStyle name="SAPBEXHLevel2 2 2 4" xfId="12559"/>
    <cellStyle name="SAPBEXHLevel2 2 3" xfId="1032"/>
    <cellStyle name="SAPBEXHLevel2 2 3 2" xfId="2236"/>
    <cellStyle name="SAPBEXHLevel2 2 3 2 2" xfId="3408"/>
    <cellStyle name="SAPBEXHLevel2 2 3 3" xfId="2295"/>
    <cellStyle name="SAPBEXHLevel2 2 4" xfId="1627"/>
    <cellStyle name="SAPBEXHLevel2 2 4 2" xfId="3409"/>
    <cellStyle name="SAPBEXHLevel2 20" xfId="6899"/>
    <cellStyle name="SAPBEXHLevel2 20 2" xfId="12560"/>
    <cellStyle name="SAPBEXHLevel2 20 2 2" xfId="16302"/>
    <cellStyle name="SAPBEXHLevel2 20 2 2 2" xfId="24025"/>
    <cellStyle name="SAPBEXHLevel2 20 3" xfId="17018"/>
    <cellStyle name="SAPBEXHLevel2 21" xfId="6900"/>
    <cellStyle name="SAPBEXHLevel2 21 2" xfId="12561"/>
    <cellStyle name="SAPBEXHLevel2 21 2 2" xfId="16303"/>
    <cellStyle name="SAPBEXHLevel2 21 2 2 2" xfId="24026"/>
    <cellStyle name="SAPBEXHLevel2 21 3" xfId="17019"/>
    <cellStyle name="SAPBEXHLevel2 22" xfId="12548"/>
    <cellStyle name="SAPBEXHLevel2 22 2" xfId="16304"/>
    <cellStyle name="SAPBEXHLevel2 22 2 2" xfId="24027"/>
    <cellStyle name="SAPBEXHLevel2 23" xfId="17007"/>
    <cellStyle name="SAPBEXHLevel2 3" xfId="1036"/>
    <cellStyle name="SAPBEXHLevel2 3 2" xfId="2237"/>
    <cellStyle name="SAPBEXHLevel2 3 2 2" xfId="3410"/>
    <cellStyle name="SAPBEXHLevel2 3 2 2 2" xfId="16305"/>
    <cellStyle name="SAPBEXHLevel2 3 2 2 2 2" xfId="24028"/>
    <cellStyle name="SAPBEXHLevel2 3 2 2 3" xfId="12563"/>
    <cellStyle name="SAPBEXHLevel2 3 2 3" xfId="17021"/>
    <cellStyle name="SAPBEXHLevel2 3 2 4" xfId="6901"/>
    <cellStyle name="SAPBEXHLevel2 3 3" xfId="1948"/>
    <cellStyle name="SAPBEXHLevel2 3 3 2" xfId="16306"/>
    <cellStyle name="SAPBEXHLevel2 3 3 2 2" xfId="24029"/>
    <cellStyle name="SAPBEXHLevel2 3 3 3" xfId="12562"/>
    <cellStyle name="SAPBEXHLevel2 3 4" xfId="17020"/>
    <cellStyle name="SAPBEXHLevel2 4" xfId="1544"/>
    <cellStyle name="SAPBEXHLevel2 4 2" xfId="2396"/>
    <cellStyle name="SAPBEXHLevel2 4 2 2" xfId="3411"/>
    <cellStyle name="SAPBEXHLevel2 4 2 2 2" xfId="24030"/>
    <cellStyle name="SAPBEXHLevel2 4 2 2 3" xfId="16307"/>
    <cellStyle name="SAPBEXHLevel2 4 2 3" xfId="12564"/>
    <cellStyle name="SAPBEXHLevel2 4 3" xfId="2530"/>
    <cellStyle name="SAPBEXHLevel2 5" xfId="1701"/>
    <cellStyle name="SAPBEXHLevel2 5 2" xfId="3412"/>
    <cellStyle name="SAPBEXHLevel2 5 2 2" xfId="16308"/>
    <cellStyle name="SAPBEXHLevel2 5 2 2 2" xfId="24031"/>
    <cellStyle name="SAPBEXHLevel2 5 2 3" xfId="12565"/>
    <cellStyle name="SAPBEXHLevel2 5 3" xfId="17022"/>
    <cellStyle name="SAPBEXHLevel2 6" xfId="6902"/>
    <cellStyle name="SAPBEXHLevel2 6 2" xfId="12566"/>
    <cellStyle name="SAPBEXHLevel2 6 2 2" xfId="16309"/>
    <cellStyle name="SAPBEXHLevel2 6 2 2 2" xfId="24032"/>
    <cellStyle name="SAPBEXHLevel2 6 3" xfId="17023"/>
    <cellStyle name="SAPBEXHLevel2 7" xfId="6903"/>
    <cellStyle name="SAPBEXHLevel2 7 2" xfId="12567"/>
    <cellStyle name="SAPBEXHLevel2 7 2 2" xfId="16310"/>
    <cellStyle name="SAPBEXHLevel2 7 2 2 2" xfId="24033"/>
    <cellStyle name="SAPBEXHLevel2 7 3" xfId="17024"/>
    <cellStyle name="SAPBEXHLevel2 8" xfId="6904"/>
    <cellStyle name="SAPBEXHLevel2 8 2" xfId="12568"/>
    <cellStyle name="SAPBEXHLevel2 8 2 2" xfId="16311"/>
    <cellStyle name="SAPBEXHLevel2 8 2 2 2" xfId="24034"/>
    <cellStyle name="SAPBEXHLevel2 8 3" xfId="17025"/>
    <cellStyle name="SAPBEXHLevel2 9" xfId="6905"/>
    <cellStyle name="SAPBEXHLevel2 9 2" xfId="12569"/>
    <cellStyle name="SAPBEXHLevel2 9 2 2" xfId="16312"/>
    <cellStyle name="SAPBEXHLevel2 9 2 2 2" xfId="24035"/>
    <cellStyle name="SAPBEXHLevel2 9 3" xfId="17026"/>
    <cellStyle name="SAPBEXHLevel2_AFE Structure" xfId="6906"/>
    <cellStyle name="SAPBEXHLevel2X" xfId="1383"/>
    <cellStyle name="SAPBEXHLevel2X 10" xfId="6907"/>
    <cellStyle name="SAPBEXHLevel2X 10 2" xfId="12571"/>
    <cellStyle name="SAPBEXHLevel2X 10 2 2" xfId="16313"/>
    <cellStyle name="SAPBEXHLevel2X 10 2 2 2" xfId="24036"/>
    <cellStyle name="SAPBEXHLevel2X 10 3" xfId="17028"/>
    <cellStyle name="SAPBEXHLevel2X 11" xfId="6908"/>
    <cellStyle name="SAPBEXHLevel2X 11 2" xfId="12572"/>
    <cellStyle name="SAPBEXHLevel2X 11 2 2" xfId="16314"/>
    <cellStyle name="SAPBEXHLevel2X 11 2 2 2" xfId="24037"/>
    <cellStyle name="SAPBEXHLevel2X 11 3" xfId="17029"/>
    <cellStyle name="SAPBEXHLevel2X 12" xfId="6909"/>
    <cellStyle name="SAPBEXHLevel2X 12 2" xfId="12573"/>
    <cellStyle name="SAPBEXHLevel2X 12 2 2" xfId="16315"/>
    <cellStyle name="SAPBEXHLevel2X 12 2 2 2" xfId="24038"/>
    <cellStyle name="SAPBEXHLevel2X 12 3" xfId="17030"/>
    <cellStyle name="SAPBEXHLevel2X 13" xfId="6910"/>
    <cellStyle name="SAPBEXHLevel2X 13 2" xfId="12574"/>
    <cellStyle name="SAPBEXHLevel2X 13 2 2" xfId="16316"/>
    <cellStyle name="SAPBEXHLevel2X 13 2 2 2" xfId="24039"/>
    <cellStyle name="SAPBEXHLevel2X 13 3" xfId="17031"/>
    <cellStyle name="SAPBEXHLevel2X 14" xfId="6911"/>
    <cellStyle name="SAPBEXHLevel2X 14 2" xfId="6912"/>
    <cellStyle name="SAPBEXHLevel2X 14 2 2" xfId="12576"/>
    <cellStyle name="SAPBEXHLevel2X 14 2 2 2" xfId="16317"/>
    <cellStyle name="SAPBEXHLevel2X 14 2 2 2 2" xfId="24040"/>
    <cellStyle name="SAPBEXHLevel2X 14 2 3" xfId="17033"/>
    <cellStyle name="SAPBEXHLevel2X 14 3" xfId="12575"/>
    <cellStyle name="SAPBEXHLevel2X 14 3 2" xfId="16318"/>
    <cellStyle name="SAPBEXHLevel2X 14 3 2 2" xfId="24041"/>
    <cellStyle name="SAPBEXHLevel2X 14 4" xfId="17032"/>
    <cellStyle name="SAPBEXHLevel2X 15" xfId="6913"/>
    <cellStyle name="SAPBEXHLevel2X 15 2" xfId="12577"/>
    <cellStyle name="SAPBEXHLevel2X 15 2 2" xfId="16319"/>
    <cellStyle name="SAPBEXHLevel2X 15 2 2 2" xfId="24042"/>
    <cellStyle name="SAPBEXHLevel2X 15 3" xfId="17034"/>
    <cellStyle name="SAPBEXHLevel2X 16" xfId="12570"/>
    <cellStyle name="SAPBEXHLevel2X 16 2" xfId="16320"/>
    <cellStyle name="SAPBEXHLevel2X 16 2 2" xfId="24043"/>
    <cellStyle name="SAPBEXHLevel2X 17" xfId="17027"/>
    <cellStyle name="SAPBEXHLevel2X 2" xfId="943"/>
    <cellStyle name="SAPBEXHLevel2X 2 2" xfId="2195"/>
    <cellStyle name="SAPBEXHLevel2X 2 2 2" xfId="3413"/>
    <cellStyle name="SAPBEXHLevel2X 2 2 2 2" xfId="24044"/>
    <cellStyle name="SAPBEXHLevel2X 2 2 2 3" xfId="16321"/>
    <cellStyle name="SAPBEXHLevel2X 2 2 3" xfId="12578"/>
    <cellStyle name="SAPBEXHLevel2X 2 3" xfId="2410"/>
    <cellStyle name="SAPBEXHLevel2X 3" xfId="1499"/>
    <cellStyle name="SAPBEXHLevel2X 3 2" xfId="2366"/>
    <cellStyle name="SAPBEXHLevel2X 3 2 2" xfId="3414"/>
    <cellStyle name="SAPBEXHLevel2X 3 2 2 2" xfId="24045"/>
    <cellStyle name="SAPBEXHLevel2X 3 2 2 3" xfId="16322"/>
    <cellStyle name="SAPBEXHLevel2X 3 2 3" xfId="12579"/>
    <cellStyle name="SAPBEXHLevel2X 3 3" xfId="2504"/>
    <cellStyle name="SAPBEXHLevel2X 4" xfId="1752"/>
    <cellStyle name="SAPBEXHLevel2X 4 2" xfId="3415"/>
    <cellStyle name="SAPBEXHLevel2X 4 2 2" xfId="16323"/>
    <cellStyle name="SAPBEXHLevel2X 4 2 2 2" xfId="24046"/>
    <cellStyle name="SAPBEXHLevel2X 4 2 3" xfId="12580"/>
    <cellStyle name="SAPBEXHLevel2X 4 3" xfId="17035"/>
    <cellStyle name="SAPBEXHLevel2X 5" xfId="6914"/>
    <cellStyle name="SAPBEXHLevel2X 5 2" xfId="12581"/>
    <cellStyle name="SAPBEXHLevel2X 5 2 2" xfId="16324"/>
    <cellStyle name="SAPBEXHLevel2X 5 2 2 2" xfId="24047"/>
    <cellStyle name="SAPBEXHLevel2X 5 3" xfId="17036"/>
    <cellStyle name="SAPBEXHLevel2X 6" xfId="6915"/>
    <cellStyle name="SAPBEXHLevel2X 6 2" xfId="12582"/>
    <cellStyle name="SAPBEXHLevel2X 6 2 2" xfId="16325"/>
    <cellStyle name="SAPBEXHLevel2X 6 2 2 2" xfId="24048"/>
    <cellStyle name="SAPBEXHLevel2X 6 3" xfId="17037"/>
    <cellStyle name="SAPBEXHLevel2X 7" xfId="6916"/>
    <cellStyle name="SAPBEXHLevel2X 7 2" xfId="12583"/>
    <cellStyle name="SAPBEXHLevel2X 7 2 2" xfId="16326"/>
    <cellStyle name="SAPBEXHLevel2X 7 2 2 2" xfId="24049"/>
    <cellStyle name="SAPBEXHLevel2X 7 3" xfId="17038"/>
    <cellStyle name="SAPBEXHLevel2X 8" xfId="6917"/>
    <cellStyle name="SAPBEXHLevel2X 8 2" xfId="12584"/>
    <cellStyle name="SAPBEXHLevel2X 8 2 2" xfId="16327"/>
    <cellStyle name="SAPBEXHLevel2X 8 2 2 2" xfId="24050"/>
    <cellStyle name="SAPBEXHLevel2X 8 3" xfId="17039"/>
    <cellStyle name="SAPBEXHLevel2X 9" xfId="6918"/>
    <cellStyle name="SAPBEXHLevel2X 9 2" xfId="12585"/>
    <cellStyle name="SAPBEXHLevel2X 9 2 2" xfId="16328"/>
    <cellStyle name="SAPBEXHLevel2X 9 2 2 2" xfId="24051"/>
    <cellStyle name="SAPBEXHLevel2X 9 3" xfId="17040"/>
    <cellStyle name="SAPBEXHLevel2X_AFE Structure" xfId="6919"/>
    <cellStyle name="SAPBEXHLevel3" xfId="1384"/>
    <cellStyle name="SAPBEXHLevel3 10" xfId="6920"/>
    <cellStyle name="SAPBEXHLevel3 10 2" xfId="12587"/>
    <cellStyle name="SAPBEXHLevel3 10 2 2" xfId="16329"/>
    <cellStyle name="SAPBEXHLevel3 10 2 2 2" xfId="24052"/>
    <cellStyle name="SAPBEXHLevel3 10 3" xfId="17042"/>
    <cellStyle name="SAPBEXHLevel3 11" xfId="6921"/>
    <cellStyle name="SAPBEXHLevel3 11 2" xfId="12588"/>
    <cellStyle name="SAPBEXHLevel3 11 2 2" xfId="16330"/>
    <cellStyle name="SAPBEXHLevel3 11 2 2 2" xfId="24053"/>
    <cellStyle name="SAPBEXHLevel3 11 3" xfId="17043"/>
    <cellStyle name="SAPBEXHLevel3 12" xfId="6922"/>
    <cellStyle name="SAPBEXHLevel3 12 2" xfId="12589"/>
    <cellStyle name="SAPBEXHLevel3 12 2 2" xfId="16331"/>
    <cellStyle name="SAPBEXHLevel3 12 2 2 2" xfId="24054"/>
    <cellStyle name="SAPBEXHLevel3 12 3" xfId="17044"/>
    <cellStyle name="SAPBEXHLevel3 13" xfId="6923"/>
    <cellStyle name="SAPBEXHLevel3 13 2" xfId="12590"/>
    <cellStyle name="SAPBEXHLevel3 13 2 2" xfId="16332"/>
    <cellStyle name="SAPBEXHLevel3 13 2 2 2" xfId="24055"/>
    <cellStyle name="SAPBEXHLevel3 13 3" xfId="17045"/>
    <cellStyle name="SAPBEXHLevel3 14" xfId="6924"/>
    <cellStyle name="SAPBEXHLevel3 14 2" xfId="12591"/>
    <cellStyle name="SAPBEXHLevel3 14 2 2" xfId="16333"/>
    <cellStyle name="SAPBEXHLevel3 14 2 2 2" xfId="24056"/>
    <cellStyle name="SAPBEXHLevel3 14 3" xfId="17046"/>
    <cellStyle name="SAPBEXHLevel3 15" xfId="6925"/>
    <cellStyle name="SAPBEXHLevel3 15 2" xfId="12592"/>
    <cellStyle name="SAPBEXHLevel3 15 2 2" xfId="16334"/>
    <cellStyle name="SAPBEXHLevel3 15 2 2 2" xfId="24057"/>
    <cellStyle name="SAPBEXHLevel3 15 3" xfId="17047"/>
    <cellStyle name="SAPBEXHLevel3 16" xfId="6926"/>
    <cellStyle name="SAPBEXHLevel3 16 2" xfId="6927"/>
    <cellStyle name="SAPBEXHLevel3 16 2 2" xfId="12594"/>
    <cellStyle name="SAPBEXHLevel3 16 2 2 2" xfId="16335"/>
    <cellStyle name="SAPBEXHLevel3 16 2 2 2 2" xfId="24058"/>
    <cellStyle name="SAPBEXHLevel3 16 2 3" xfId="17049"/>
    <cellStyle name="SAPBEXHLevel3 16 3" xfId="12593"/>
    <cellStyle name="SAPBEXHLevel3 16 3 2" xfId="16336"/>
    <cellStyle name="SAPBEXHLevel3 16 3 2 2" xfId="24059"/>
    <cellStyle name="SAPBEXHLevel3 16 4" xfId="17048"/>
    <cellStyle name="SAPBEXHLevel3 17" xfId="6928"/>
    <cellStyle name="SAPBEXHLevel3 17 2" xfId="12595"/>
    <cellStyle name="SAPBEXHLevel3 17 2 2" xfId="16337"/>
    <cellStyle name="SAPBEXHLevel3 17 2 2 2" xfId="24060"/>
    <cellStyle name="SAPBEXHLevel3 17 3" xfId="17050"/>
    <cellStyle name="SAPBEXHLevel3 18" xfId="12586"/>
    <cellStyle name="SAPBEXHLevel3 18 2" xfId="16338"/>
    <cellStyle name="SAPBEXHLevel3 18 2 2" xfId="24061"/>
    <cellStyle name="SAPBEXHLevel3 19" xfId="17041"/>
    <cellStyle name="SAPBEXHLevel3 2" xfId="1385"/>
    <cellStyle name="SAPBEXHLevel3 2 2" xfId="1386"/>
    <cellStyle name="SAPBEXHLevel3 2 2 2" xfId="1607"/>
    <cellStyle name="SAPBEXHLevel3 2 2 2 2" xfId="2439"/>
    <cellStyle name="SAPBEXHLevel3 2 2 2 2 2" xfId="3416"/>
    <cellStyle name="SAPBEXHLevel3 2 2 2 2 2 2" xfId="24062"/>
    <cellStyle name="SAPBEXHLevel3 2 2 2 2 3" xfId="16339"/>
    <cellStyle name="SAPBEXHLevel3 2 2 2 3" xfId="2560"/>
    <cellStyle name="SAPBEXHLevel3 2 2 2 4" xfId="12597"/>
    <cellStyle name="SAPBEXHLevel3 2 2 3" xfId="1522"/>
    <cellStyle name="SAPBEXHLevel3 2 2 3 2" xfId="2381"/>
    <cellStyle name="SAPBEXHLevel3 2 2 3 2 2" xfId="3417"/>
    <cellStyle name="SAPBEXHLevel3 2 2 3 3" xfId="2518"/>
    <cellStyle name="SAPBEXHLevel3 2 2 4" xfId="1626"/>
    <cellStyle name="SAPBEXHLevel3 2 2 4 2" xfId="3418"/>
    <cellStyle name="SAPBEXHLevel3 2 3" xfId="1200"/>
    <cellStyle name="SAPBEXHLevel3 2 3 2" xfId="2283"/>
    <cellStyle name="SAPBEXHLevel3 2 3 2 2" xfId="3419"/>
    <cellStyle name="SAPBEXHLevel3 2 3 2 2 2" xfId="24063"/>
    <cellStyle name="SAPBEXHLevel3 2 3 2 3" xfId="16340"/>
    <cellStyle name="SAPBEXHLevel3 2 3 3" xfId="2455"/>
    <cellStyle name="SAPBEXHLevel3 2 3 4" xfId="12596"/>
    <cellStyle name="SAPBEXHLevel3 2 4" xfId="1512"/>
    <cellStyle name="SAPBEXHLevel3 2 4 2" xfId="2374"/>
    <cellStyle name="SAPBEXHLevel3 2 4 2 2" xfId="3420"/>
    <cellStyle name="SAPBEXHLevel3 2 4 3" xfId="2512"/>
    <cellStyle name="SAPBEXHLevel3 2 5" xfId="1699"/>
    <cellStyle name="SAPBEXHLevel3 2 5 2" xfId="3421"/>
    <cellStyle name="SAPBEXHLevel3 2_Sheet3" xfId="6929"/>
    <cellStyle name="SAPBEXHLevel3 3" xfId="1527"/>
    <cellStyle name="SAPBEXHLevel3 3 2" xfId="2384"/>
    <cellStyle name="SAPBEXHLevel3 3 2 2" xfId="3422"/>
    <cellStyle name="SAPBEXHLevel3 3 2 2 2" xfId="24064"/>
    <cellStyle name="SAPBEXHLevel3 3 2 2 3" xfId="16341"/>
    <cellStyle name="SAPBEXHLevel3 3 2 3" xfId="12598"/>
    <cellStyle name="SAPBEXHLevel3 3 3" xfId="2520"/>
    <cellStyle name="SAPBEXHLevel3 4" xfId="1444"/>
    <cellStyle name="SAPBEXHLevel3 4 2" xfId="2327"/>
    <cellStyle name="SAPBEXHLevel3 4 2 2" xfId="3423"/>
    <cellStyle name="SAPBEXHLevel3 4 2 2 2" xfId="24065"/>
    <cellStyle name="SAPBEXHLevel3 4 2 2 3" xfId="16342"/>
    <cellStyle name="SAPBEXHLevel3 4 2 3" xfId="12599"/>
    <cellStyle name="SAPBEXHLevel3 4 3" xfId="2476"/>
    <cellStyle name="SAPBEXHLevel3 5" xfId="1700"/>
    <cellStyle name="SAPBEXHLevel3 5 2" xfId="3424"/>
    <cellStyle name="SAPBEXHLevel3 5 2 2" xfId="16343"/>
    <cellStyle name="SAPBEXHLevel3 5 2 2 2" xfId="24066"/>
    <cellStyle name="SAPBEXHLevel3 5 2 3" xfId="12600"/>
    <cellStyle name="SAPBEXHLevel3 5 3" xfId="17051"/>
    <cellStyle name="SAPBEXHLevel3 53" xfId="1387"/>
    <cellStyle name="SAPBEXHLevel3 53 2" xfId="1201"/>
    <cellStyle name="SAPBEXHLevel3 53 2 2" xfId="2284"/>
    <cellStyle name="SAPBEXHLevel3 53 2 2 2" xfId="3425"/>
    <cellStyle name="SAPBEXHLevel3 53 2 2 2 2" xfId="16344"/>
    <cellStyle name="SAPBEXHLevel3 53 2 2 2 2 2" xfId="24067"/>
    <cellStyle name="SAPBEXHLevel3 53 2 2 2 3" xfId="12603"/>
    <cellStyle name="SAPBEXHLevel3 53 2 2 3" xfId="9108"/>
    <cellStyle name="SAPBEXHLevel3 53 2 3" xfId="2456"/>
    <cellStyle name="SAPBEXHLevel3 53 2 3 2" xfId="16345"/>
    <cellStyle name="SAPBEXHLevel3 53 2 3 2 2" xfId="24068"/>
    <cellStyle name="SAPBEXHLevel3 53 2 3 3" xfId="12602"/>
    <cellStyle name="SAPBEXHLevel3 53 2 4" xfId="6931"/>
    <cellStyle name="SAPBEXHLevel3 53 3" xfId="949"/>
    <cellStyle name="SAPBEXHLevel3 53 3 2" xfId="2198"/>
    <cellStyle name="SAPBEXHLevel3 53 3 2 2" xfId="3426"/>
    <cellStyle name="SAPBEXHLevel3 53 3 2 2 2" xfId="24069"/>
    <cellStyle name="SAPBEXHLevel3 53 3 2 2 3" xfId="16346"/>
    <cellStyle name="SAPBEXHLevel3 53 3 2 3" xfId="12604"/>
    <cellStyle name="SAPBEXHLevel3 53 3 3" xfId="2399"/>
    <cellStyle name="SAPBEXHLevel3 53 3 4" xfId="8668"/>
    <cellStyle name="SAPBEXHLevel3 53 4" xfId="1751"/>
    <cellStyle name="SAPBEXHLevel3 53 4 2" xfId="3427"/>
    <cellStyle name="SAPBEXHLevel3 53 4 3" xfId="10071"/>
    <cellStyle name="SAPBEXHLevel3 53 5" xfId="2646"/>
    <cellStyle name="SAPBEXHLevel3 53 5 2" xfId="16347"/>
    <cellStyle name="SAPBEXHLevel3 53 5 2 2" xfId="24070"/>
    <cellStyle name="SAPBEXHLevel3 53 5 3" xfId="12601"/>
    <cellStyle name="SAPBEXHLevel3 53 6" xfId="12941"/>
    <cellStyle name="SAPBEXHLevel3 53 7" xfId="6930"/>
    <cellStyle name="SAPBEXHLevel3 6" xfId="6932"/>
    <cellStyle name="SAPBEXHLevel3 6 2" xfId="12605"/>
    <cellStyle name="SAPBEXHLevel3 6 2 2" xfId="16348"/>
    <cellStyle name="SAPBEXHLevel3 6 2 2 2" xfId="24071"/>
    <cellStyle name="SAPBEXHLevel3 6 3" xfId="17052"/>
    <cellStyle name="SAPBEXHLevel3 7" xfId="6933"/>
    <cellStyle name="SAPBEXHLevel3 7 2" xfId="12606"/>
    <cellStyle name="SAPBEXHLevel3 7 2 2" xfId="16349"/>
    <cellStyle name="SAPBEXHLevel3 7 2 2 2" xfId="24072"/>
    <cellStyle name="SAPBEXHLevel3 7 3" xfId="17053"/>
    <cellStyle name="SAPBEXHLevel3 8" xfId="6934"/>
    <cellStyle name="SAPBEXHLevel3 8 2" xfId="12607"/>
    <cellStyle name="SAPBEXHLevel3 8 2 2" xfId="16350"/>
    <cellStyle name="SAPBEXHLevel3 8 2 2 2" xfId="24073"/>
    <cellStyle name="SAPBEXHLevel3 8 3" xfId="17054"/>
    <cellStyle name="SAPBEXHLevel3 9" xfId="6935"/>
    <cellStyle name="SAPBEXHLevel3 9 2" xfId="12608"/>
    <cellStyle name="SAPBEXHLevel3 9 2 2" xfId="16351"/>
    <cellStyle name="SAPBEXHLevel3 9 2 2 2" xfId="24074"/>
    <cellStyle name="SAPBEXHLevel3 9 3" xfId="17055"/>
    <cellStyle name="SAPBEXHLevel3_AFE Structure" xfId="6936"/>
    <cellStyle name="SAPBEXHLevel3X" xfId="1388"/>
    <cellStyle name="SAPBEXHLevel3X 10" xfId="6937"/>
    <cellStyle name="SAPBEXHLevel3X 10 2" xfId="12610"/>
    <cellStyle name="SAPBEXHLevel3X 10 2 2" xfId="16352"/>
    <cellStyle name="SAPBEXHLevel3X 10 2 2 2" xfId="24075"/>
    <cellStyle name="SAPBEXHLevel3X 10 3" xfId="17057"/>
    <cellStyle name="SAPBEXHLevel3X 11" xfId="6938"/>
    <cellStyle name="SAPBEXHLevel3X 11 2" xfId="12611"/>
    <cellStyle name="SAPBEXHLevel3X 11 2 2" xfId="16353"/>
    <cellStyle name="SAPBEXHLevel3X 11 2 2 2" xfId="24076"/>
    <cellStyle name="SAPBEXHLevel3X 11 3" xfId="17058"/>
    <cellStyle name="SAPBEXHLevel3X 12" xfId="6939"/>
    <cellStyle name="SAPBEXHLevel3X 12 2" xfId="12612"/>
    <cellStyle name="SAPBEXHLevel3X 12 2 2" xfId="16354"/>
    <cellStyle name="SAPBEXHLevel3X 12 2 2 2" xfId="24077"/>
    <cellStyle name="SAPBEXHLevel3X 12 3" xfId="17059"/>
    <cellStyle name="SAPBEXHLevel3X 13" xfId="6940"/>
    <cellStyle name="SAPBEXHLevel3X 13 2" xfId="12613"/>
    <cellStyle name="SAPBEXHLevel3X 13 2 2" xfId="16355"/>
    <cellStyle name="SAPBEXHLevel3X 13 2 2 2" xfId="24078"/>
    <cellStyle name="SAPBEXHLevel3X 13 3" xfId="17060"/>
    <cellStyle name="SAPBEXHLevel3X 14" xfId="6941"/>
    <cellStyle name="SAPBEXHLevel3X 14 2" xfId="6942"/>
    <cellStyle name="SAPBEXHLevel3X 14 2 2" xfId="12615"/>
    <cellStyle name="SAPBEXHLevel3X 14 2 2 2" xfId="16356"/>
    <cellStyle name="SAPBEXHLevel3X 14 2 2 2 2" xfId="24079"/>
    <cellStyle name="SAPBEXHLevel3X 14 2 3" xfId="17062"/>
    <cellStyle name="SAPBEXHLevel3X 14 3" xfId="12614"/>
    <cellStyle name="SAPBEXHLevel3X 14 3 2" xfId="16357"/>
    <cellStyle name="SAPBEXHLevel3X 14 3 2 2" xfId="24080"/>
    <cellStyle name="SAPBEXHLevel3X 14 4" xfId="17061"/>
    <cellStyle name="SAPBEXHLevel3X 15" xfId="6943"/>
    <cellStyle name="SAPBEXHLevel3X 15 2" xfId="12616"/>
    <cellStyle name="SAPBEXHLevel3X 15 2 2" xfId="16358"/>
    <cellStyle name="SAPBEXHLevel3X 15 2 2 2" xfId="24081"/>
    <cellStyle name="SAPBEXHLevel3X 15 3" xfId="17063"/>
    <cellStyle name="SAPBEXHLevel3X 16" xfId="12609"/>
    <cellStyle name="SAPBEXHLevel3X 16 2" xfId="16359"/>
    <cellStyle name="SAPBEXHLevel3X 16 2 2" xfId="24082"/>
    <cellStyle name="SAPBEXHLevel3X 17" xfId="17056"/>
    <cellStyle name="SAPBEXHLevel3X 2" xfId="1142"/>
    <cellStyle name="SAPBEXHLevel3X 2 2" xfId="2268"/>
    <cellStyle name="SAPBEXHLevel3X 2 2 2" xfId="3428"/>
    <cellStyle name="SAPBEXHLevel3X 2 2 2 2" xfId="24083"/>
    <cellStyle name="SAPBEXHLevel3X 2 2 2 3" xfId="16360"/>
    <cellStyle name="SAPBEXHLevel3X 2 2 3" xfId="12617"/>
    <cellStyle name="SAPBEXHLevel3X 2 3" xfId="2277"/>
    <cellStyle name="SAPBEXHLevel3X 3" xfId="1149"/>
    <cellStyle name="SAPBEXHLevel3X 3 2" xfId="2271"/>
    <cellStyle name="SAPBEXHLevel3X 3 2 2" xfId="3429"/>
    <cellStyle name="SAPBEXHLevel3X 3 2 2 2" xfId="24084"/>
    <cellStyle name="SAPBEXHLevel3X 3 2 2 3" xfId="16361"/>
    <cellStyle name="SAPBEXHLevel3X 3 2 3" xfId="12618"/>
    <cellStyle name="SAPBEXHLevel3X 3 3" xfId="2239"/>
    <cellStyle name="SAPBEXHLevel3X 4" xfId="1698"/>
    <cellStyle name="SAPBEXHLevel3X 4 2" xfId="3430"/>
    <cellStyle name="SAPBEXHLevel3X 4 2 2" xfId="16362"/>
    <cellStyle name="SAPBEXHLevel3X 4 2 2 2" xfId="24085"/>
    <cellStyle name="SAPBEXHLevel3X 4 2 3" xfId="12619"/>
    <cellStyle name="SAPBEXHLevel3X 4 3" xfId="17064"/>
    <cellStyle name="SAPBEXHLevel3X 5" xfId="6944"/>
    <cellStyle name="SAPBEXHLevel3X 5 2" xfId="12620"/>
    <cellStyle name="SAPBEXHLevel3X 5 2 2" xfId="16363"/>
    <cellStyle name="SAPBEXHLevel3X 5 2 2 2" xfId="24086"/>
    <cellStyle name="SAPBEXHLevel3X 5 3" xfId="17065"/>
    <cellStyle name="SAPBEXHLevel3X 6" xfId="6945"/>
    <cellStyle name="SAPBEXHLevel3X 6 2" xfId="12621"/>
    <cellStyle name="SAPBEXHLevel3X 6 2 2" xfId="16364"/>
    <cellStyle name="SAPBEXHLevel3X 6 2 2 2" xfId="24087"/>
    <cellStyle name="SAPBEXHLevel3X 6 3" xfId="17066"/>
    <cellStyle name="SAPBEXHLevel3X 7" xfId="6946"/>
    <cellStyle name="SAPBEXHLevel3X 7 2" xfId="12622"/>
    <cellStyle name="SAPBEXHLevel3X 7 2 2" xfId="16365"/>
    <cellStyle name="SAPBEXHLevel3X 7 2 2 2" xfId="24088"/>
    <cellStyle name="SAPBEXHLevel3X 7 3" xfId="17067"/>
    <cellStyle name="SAPBEXHLevel3X 8" xfId="6947"/>
    <cellStyle name="SAPBEXHLevel3X 8 2" xfId="12623"/>
    <cellStyle name="SAPBEXHLevel3X 8 2 2" xfId="16366"/>
    <cellStyle name="SAPBEXHLevel3X 8 2 2 2" xfId="24089"/>
    <cellStyle name="SAPBEXHLevel3X 8 3" xfId="17068"/>
    <cellStyle name="SAPBEXHLevel3X 9" xfId="6948"/>
    <cellStyle name="SAPBEXHLevel3X 9 2" xfId="12624"/>
    <cellStyle name="SAPBEXHLevel3X 9 2 2" xfId="16367"/>
    <cellStyle name="SAPBEXHLevel3X 9 2 2 2" xfId="24090"/>
    <cellStyle name="SAPBEXHLevel3X 9 3" xfId="17069"/>
    <cellStyle name="SAPBEXHLevel3X_AFE Structure" xfId="6949"/>
    <cellStyle name="SAPBEXinputData" xfId="1389"/>
    <cellStyle name="SAPBEXinputData 10" xfId="6950"/>
    <cellStyle name="SAPBEXinputData 10 2" xfId="12626"/>
    <cellStyle name="SAPBEXinputData 10 2 2" xfId="16368"/>
    <cellStyle name="SAPBEXinputData 10 2 2 2" xfId="24091"/>
    <cellStyle name="SAPBEXinputData 10 3" xfId="17071"/>
    <cellStyle name="SAPBEXinputData 11" xfId="6951"/>
    <cellStyle name="SAPBEXinputData 11 2" xfId="12627"/>
    <cellStyle name="SAPBEXinputData 11 2 2" xfId="16369"/>
    <cellStyle name="SAPBEXinputData 11 2 2 2" xfId="24092"/>
    <cellStyle name="SAPBEXinputData 11 3" xfId="17072"/>
    <cellStyle name="SAPBEXinputData 12" xfId="6952"/>
    <cellStyle name="SAPBEXinputData 12 2" xfId="12628"/>
    <cellStyle name="SAPBEXinputData 12 2 2" xfId="16370"/>
    <cellStyle name="SAPBEXinputData 12 2 2 2" xfId="24093"/>
    <cellStyle name="SAPBEXinputData 12 3" xfId="17073"/>
    <cellStyle name="SAPBEXinputData 13" xfId="6953"/>
    <cellStyle name="SAPBEXinputData 13 2" xfId="12629"/>
    <cellStyle name="SAPBEXinputData 13 2 2" xfId="16371"/>
    <cellStyle name="SAPBEXinputData 13 2 2 2" xfId="24094"/>
    <cellStyle name="SAPBEXinputData 13 3" xfId="17074"/>
    <cellStyle name="SAPBEXinputData 14" xfId="6954"/>
    <cellStyle name="SAPBEXinputData 14 2" xfId="6955"/>
    <cellStyle name="SAPBEXinputData 14 2 2" xfId="12631"/>
    <cellStyle name="SAPBEXinputData 14 2 2 2" xfId="16372"/>
    <cellStyle name="SAPBEXinputData 14 2 2 2 2" xfId="24095"/>
    <cellStyle name="SAPBEXinputData 14 2 3" xfId="17076"/>
    <cellStyle name="SAPBEXinputData 14 3" xfId="12630"/>
    <cellStyle name="SAPBEXinputData 14 3 2" xfId="16373"/>
    <cellStyle name="SAPBEXinputData 14 3 2 2" xfId="24096"/>
    <cellStyle name="SAPBEXinputData 14 4" xfId="17075"/>
    <cellStyle name="SAPBEXinputData 15" xfId="6956"/>
    <cellStyle name="SAPBEXinputData 15 2" xfId="12632"/>
    <cellStyle name="SAPBEXinputData 15 2 2" xfId="16374"/>
    <cellStyle name="SAPBEXinputData 15 2 2 2" xfId="24097"/>
    <cellStyle name="SAPBEXinputData 15 3" xfId="17077"/>
    <cellStyle name="SAPBEXinputData 16" xfId="12625"/>
    <cellStyle name="SAPBEXinputData 16 2" xfId="16375"/>
    <cellStyle name="SAPBEXinputData 16 2 2" xfId="24098"/>
    <cellStyle name="SAPBEXinputData 17" xfId="17070"/>
    <cellStyle name="SAPBEXinputData 2" xfId="1540"/>
    <cellStyle name="SAPBEXinputData 2 2" xfId="2392"/>
    <cellStyle name="SAPBEXinputData 2 2 2" xfId="3431"/>
    <cellStyle name="SAPBEXinputData 2 2 2 2" xfId="24099"/>
    <cellStyle name="SAPBEXinputData 2 2 2 3" xfId="16376"/>
    <cellStyle name="SAPBEXinputData 2 2 3" xfId="12633"/>
    <cellStyle name="SAPBEXinputData 2 3" xfId="2526"/>
    <cellStyle name="SAPBEXinputData 3" xfId="1616"/>
    <cellStyle name="SAPBEXinputData 3 2" xfId="2447"/>
    <cellStyle name="SAPBEXinputData 3 2 2" xfId="3432"/>
    <cellStyle name="SAPBEXinputData 3 2 2 2" xfId="24100"/>
    <cellStyle name="SAPBEXinputData 3 2 2 3" xfId="16377"/>
    <cellStyle name="SAPBEXinputData 3 2 3" xfId="12634"/>
    <cellStyle name="SAPBEXinputData 3 3" xfId="2568"/>
    <cellStyle name="SAPBEXinputData 4" xfId="1890"/>
    <cellStyle name="SAPBEXinputData 4 2" xfId="3433"/>
    <cellStyle name="SAPBEXinputData 4 2 2" xfId="16378"/>
    <cellStyle name="SAPBEXinputData 4 2 2 2" xfId="24101"/>
    <cellStyle name="SAPBEXinputData 4 2 3" xfId="12635"/>
    <cellStyle name="SAPBEXinputData 4 3" xfId="17078"/>
    <cellStyle name="SAPBEXinputData 5" xfId="1894"/>
    <cellStyle name="SAPBEXinputData 5 2" xfId="3434"/>
    <cellStyle name="SAPBEXinputData 5 2 2" xfId="16379"/>
    <cellStyle name="SAPBEXinputData 5 2 2 2" xfId="24102"/>
    <cellStyle name="SAPBEXinputData 5 2 3" xfId="12636"/>
    <cellStyle name="SAPBEXinputData 5 3" xfId="17079"/>
    <cellStyle name="SAPBEXinputData 6" xfId="6957"/>
    <cellStyle name="SAPBEXinputData 6 2" xfId="12637"/>
    <cellStyle name="SAPBEXinputData 6 2 2" xfId="16380"/>
    <cellStyle name="SAPBEXinputData 6 2 2 2" xfId="24103"/>
    <cellStyle name="SAPBEXinputData 6 3" xfId="17080"/>
    <cellStyle name="SAPBEXinputData 7" xfId="6958"/>
    <cellStyle name="SAPBEXinputData 7 2" xfId="12638"/>
    <cellStyle name="SAPBEXinputData 7 2 2" xfId="16381"/>
    <cellStyle name="SAPBEXinputData 7 2 2 2" xfId="24104"/>
    <cellStyle name="SAPBEXinputData 7 3" xfId="17081"/>
    <cellStyle name="SAPBEXinputData 8" xfId="6959"/>
    <cellStyle name="SAPBEXinputData 8 2" xfId="12639"/>
    <cellStyle name="SAPBEXinputData 8 2 2" xfId="16382"/>
    <cellStyle name="SAPBEXinputData 8 2 2 2" xfId="24105"/>
    <cellStyle name="SAPBEXinputData 8 3" xfId="17082"/>
    <cellStyle name="SAPBEXinputData 9" xfId="6960"/>
    <cellStyle name="SAPBEXinputData 9 2" xfId="12640"/>
    <cellStyle name="SAPBEXinputData 9 2 2" xfId="16383"/>
    <cellStyle name="SAPBEXinputData 9 2 2 2" xfId="24106"/>
    <cellStyle name="SAPBEXinputData 9 3" xfId="17083"/>
    <cellStyle name="SAPBEXinputData_AFE Structure" xfId="6961"/>
    <cellStyle name="SAPBEXresData" xfId="1390"/>
    <cellStyle name="SAPBEXresData 2" xfId="1458"/>
    <cellStyle name="SAPBEXresData 2 2" xfId="2337"/>
    <cellStyle name="SAPBEXresData 2 2 2" xfId="3435"/>
    <cellStyle name="SAPBEXresData 2 2 2 2" xfId="24107"/>
    <cellStyle name="SAPBEXresData 2 2 3" xfId="16384"/>
    <cellStyle name="SAPBEXresData 2 3" xfId="2483"/>
    <cellStyle name="SAPBEXresData 2 4" xfId="12641"/>
    <cellStyle name="SAPBEXresData 3" xfId="1582"/>
    <cellStyle name="SAPBEXresData 3 2" xfId="2419"/>
    <cellStyle name="SAPBEXresData 3 2 2" xfId="3436"/>
    <cellStyle name="SAPBEXresData 3 3" xfId="2547"/>
    <cellStyle name="SAPBEXresData 4" xfId="1625"/>
    <cellStyle name="SAPBEXresData 4 2" xfId="3437"/>
    <cellStyle name="SAPBEXresDataEmph" xfId="1391"/>
    <cellStyle name="SAPBEXresDataEmph 2" xfId="1596"/>
    <cellStyle name="SAPBEXresDataEmph 2 2" xfId="2429"/>
    <cellStyle name="SAPBEXresDataEmph 2 2 2" xfId="3438"/>
    <cellStyle name="SAPBEXresDataEmph 2 2 2 2" xfId="24108"/>
    <cellStyle name="SAPBEXresDataEmph 2 2 3" xfId="16385"/>
    <cellStyle name="SAPBEXresDataEmph 2 3" xfId="2553"/>
    <cellStyle name="SAPBEXresDataEmph 2 4" xfId="12642"/>
    <cellStyle name="SAPBEXresDataEmph 3" xfId="964"/>
    <cellStyle name="SAPBEXresDataEmph 3 2" xfId="2203"/>
    <cellStyle name="SAPBEXresDataEmph 3 2 2" xfId="3439"/>
    <cellStyle name="SAPBEXresDataEmph 3 3" xfId="2234"/>
    <cellStyle name="SAPBEXresDataEmph 4" xfId="1750"/>
    <cellStyle name="SAPBEXresDataEmph 4 2" xfId="3440"/>
    <cellStyle name="SAPBEXresItem" xfId="1392"/>
    <cellStyle name="SAPBEXresItem 2" xfId="1554"/>
    <cellStyle name="SAPBEXresItem 2 2" xfId="2405"/>
    <cellStyle name="SAPBEXresItem 2 2 2" xfId="3441"/>
    <cellStyle name="SAPBEXresItem 2 2 2 2" xfId="24109"/>
    <cellStyle name="SAPBEXresItem 2 2 3" xfId="16386"/>
    <cellStyle name="SAPBEXresItem 2 3" xfId="2537"/>
    <cellStyle name="SAPBEXresItem 2 4" xfId="12643"/>
    <cellStyle name="SAPBEXresItem 3" xfId="1591"/>
    <cellStyle name="SAPBEXresItem 3 2" xfId="2426"/>
    <cellStyle name="SAPBEXresItem 3 2 2" xfId="3442"/>
    <cellStyle name="SAPBEXresItem 3 3" xfId="2551"/>
    <cellStyle name="SAPBEXresItem 4" xfId="1697"/>
    <cellStyle name="SAPBEXresItem 4 2" xfId="3443"/>
    <cellStyle name="SAPBEXresItemX" xfId="1393"/>
    <cellStyle name="SAPBEXresItemX 2" xfId="1133"/>
    <cellStyle name="SAPBEXresItemX 2 2" xfId="2263"/>
    <cellStyle name="SAPBEXresItemX 2 2 2" xfId="3444"/>
    <cellStyle name="SAPBEXresItemX 2 2 2 2" xfId="24110"/>
    <cellStyle name="SAPBEXresItemX 2 2 3" xfId="16387"/>
    <cellStyle name="SAPBEXresItemX 2 3" xfId="1933"/>
    <cellStyle name="SAPBEXresItemX 2 4" xfId="12644"/>
    <cellStyle name="SAPBEXresItemX 3" xfId="980"/>
    <cellStyle name="SAPBEXresItemX 3 2" xfId="2209"/>
    <cellStyle name="SAPBEXresItemX 3 2 2" xfId="3445"/>
    <cellStyle name="SAPBEXresItemX 3 3" xfId="1954"/>
    <cellStyle name="SAPBEXresItemX 4" xfId="1696"/>
    <cellStyle name="SAPBEXresItemX 4 2" xfId="3446"/>
    <cellStyle name="SAPBEXstdData" xfId="735"/>
    <cellStyle name="SAPBEXstdData 10" xfId="12645"/>
    <cellStyle name="SAPBEXstdData 10 2" xfId="16388"/>
    <cellStyle name="SAPBEXstdData 10 2 2" xfId="24111"/>
    <cellStyle name="SAPBEXstdData 2" xfId="736"/>
    <cellStyle name="SAPBEXstdData 2 2" xfId="1137"/>
    <cellStyle name="SAPBEXstdData 2 2 2" xfId="2266"/>
    <cellStyle name="SAPBEXstdData 2 2 2 2" xfId="3448"/>
    <cellStyle name="SAPBEXstdData 2 2 2 2 2" xfId="24112"/>
    <cellStyle name="SAPBEXstdData 2 2 2 2 3" xfId="16389"/>
    <cellStyle name="SAPBEXstdData 2 2 2 3" xfId="12647"/>
    <cellStyle name="SAPBEXstdData 2 2 3" xfId="2242"/>
    <cellStyle name="SAPBEXstdData 2 2 3 2" xfId="3449"/>
    <cellStyle name="SAPBEXstdData 2 2 4" xfId="3447"/>
    <cellStyle name="SAPBEXstdData 2 2 5" xfId="8423"/>
    <cellStyle name="SAPBEXstdData 2 3" xfId="1051"/>
    <cellStyle name="SAPBEXstdData 2 3 2" xfId="2240"/>
    <cellStyle name="SAPBEXstdData 2 3 2 2" xfId="3450"/>
    <cellStyle name="SAPBEXstdData 2 3 2 2 2" xfId="24113"/>
    <cellStyle name="SAPBEXstdData 2 3 2 2 3" xfId="16390"/>
    <cellStyle name="SAPBEXstdData 2 3 2 3" xfId="12648"/>
    <cellStyle name="SAPBEXstdData 2 3 3" xfId="1946"/>
    <cellStyle name="SAPBEXstdData 2 3 4" xfId="8567"/>
    <cellStyle name="SAPBEXstdData 2 4" xfId="1611"/>
    <cellStyle name="SAPBEXstdData 2 4 2" xfId="2442"/>
    <cellStyle name="SAPBEXstdData 2 4 2 2" xfId="3451"/>
    <cellStyle name="SAPBEXstdData 2 4 2 2 2" xfId="24114"/>
    <cellStyle name="SAPBEXstdData 2 4 2 3" xfId="16391"/>
    <cellStyle name="SAPBEXstdData 2 4 3" xfId="2563"/>
    <cellStyle name="SAPBEXstdData 2 4 4" xfId="12646"/>
    <cellStyle name="SAPBEXstdData 2 5" xfId="1742"/>
    <cellStyle name="SAPBEXstdData 2 5 2" xfId="3452"/>
    <cellStyle name="SAPBEXstdData 2 6" xfId="1910"/>
    <cellStyle name="SAPBEXstdData 2 6 2" xfId="3453"/>
    <cellStyle name="SAPBEXstdData 2 7" xfId="2720"/>
    <cellStyle name="SAPBEXstdData 2 8" xfId="6962"/>
    <cellStyle name="SAPBEXstdData 3" xfId="1394"/>
    <cellStyle name="SAPBEXstdData 3 2" xfId="1545"/>
    <cellStyle name="SAPBEXstdData 3 2 2" xfId="2397"/>
    <cellStyle name="SAPBEXstdData 3 2 2 2" xfId="3454"/>
    <cellStyle name="SAPBEXstdData 3 2 2 2 2" xfId="24115"/>
    <cellStyle name="SAPBEXstdData 3 2 2 3" xfId="16392"/>
    <cellStyle name="SAPBEXstdData 3 2 3" xfId="2531"/>
    <cellStyle name="SAPBEXstdData 3 2 4" xfId="12649"/>
    <cellStyle name="SAPBEXstdData 3 3" xfId="1511"/>
    <cellStyle name="SAPBEXstdData 3 3 2" xfId="2373"/>
    <cellStyle name="SAPBEXstdData 3 3 2 2" xfId="3455"/>
    <cellStyle name="SAPBEXstdData 3 3 3" xfId="2511"/>
    <cellStyle name="SAPBEXstdData 3 4" xfId="1624"/>
    <cellStyle name="SAPBEXstdData 3 4 2" xfId="3456"/>
    <cellStyle name="SAPBEXstdData 3 5" xfId="6963"/>
    <cellStyle name="SAPBEXstdData 4" xfId="1013"/>
    <cellStyle name="SAPBEXstdData 4 2" xfId="2225"/>
    <cellStyle name="SAPBEXstdData 4 2 2" xfId="3458"/>
    <cellStyle name="SAPBEXstdData 4 2 2 2" xfId="24116"/>
    <cellStyle name="SAPBEXstdData 4 2 2 3" xfId="16393"/>
    <cellStyle name="SAPBEXstdData 4 2 3" xfId="12650"/>
    <cellStyle name="SAPBEXstdData 4 3" xfId="2421"/>
    <cellStyle name="SAPBEXstdData 4 3 2" xfId="3459"/>
    <cellStyle name="SAPBEXstdData 4 4" xfId="3457"/>
    <cellStyle name="SAPBEXstdData 4 5" xfId="6964"/>
    <cellStyle name="SAPBEXstdData 5" xfId="1000"/>
    <cellStyle name="SAPBEXstdData 5 2" xfId="2219"/>
    <cellStyle name="SAPBEXstdData 5 2 2" xfId="3460"/>
    <cellStyle name="SAPBEXstdData 5 2 2 2" xfId="24117"/>
    <cellStyle name="SAPBEXstdData 5 2 2 3" xfId="16394"/>
    <cellStyle name="SAPBEXstdData 5 2 3" xfId="12651"/>
    <cellStyle name="SAPBEXstdData 5 3" xfId="1951"/>
    <cellStyle name="SAPBEXstdData 5 4" xfId="6965"/>
    <cellStyle name="SAPBEXstdData 6" xfId="1543"/>
    <cellStyle name="SAPBEXstdData 6 2" xfId="2395"/>
    <cellStyle name="SAPBEXstdData 6 2 2" xfId="3461"/>
    <cellStyle name="SAPBEXstdData 6 2 2 2" xfId="24118"/>
    <cellStyle name="SAPBEXstdData 6 2 2 3" xfId="16395"/>
    <cellStyle name="SAPBEXstdData 6 2 3" xfId="12652"/>
    <cellStyle name="SAPBEXstdData 6 3" xfId="2529"/>
    <cellStyle name="SAPBEXstdData 6 4" xfId="6966"/>
    <cellStyle name="SAPBEXstdData 7" xfId="1843"/>
    <cellStyle name="SAPBEXstdData 7 2" xfId="3462"/>
    <cellStyle name="SAPBEXstdData 7 2 2" xfId="16396"/>
    <cellStyle name="SAPBEXstdData 7 2 2 2" xfId="24119"/>
    <cellStyle name="SAPBEXstdData 7 2 3" xfId="12653"/>
    <cellStyle name="SAPBEXstdData 7 3" xfId="6967"/>
    <cellStyle name="SAPBEXstdData 8" xfId="1789"/>
    <cellStyle name="SAPBEXstdData 8 2" xfId="3463"/>
    <cellStyle name="SAPBEXstdData 8 2 2" xfId="16397"/>
    <cellStyle name="SAPBEXstdData 8 2 2 2" xfId="24120"/>
    <cellStyle name="SAPBEXstdData 8 2 3" xfId="12654"/>
    <cellStyle name="SAPBEXstdData 8 3" xfId="6968"/>
    <cellStyle name="SAPBEXstdData 9" xfId="6969"/>
    <cellStyle name="SAPBEXstdData 9 2" xfId="12655"/>
    <cellStyle name="SAPBEXstdData 9 2 2" xfId="16398"/>
    <cellStyle name="SAPBEXstdData 9 2 2 2" xfId="24121"/>
    <cellStyle name="SAPBEXstdData 9 3" xfId="17686"/>
    <cellStyle name="SAPBEXstdData_Use this one" xfId="6970"/>
    <cellStyle name="SAPBEXstdDataEmph" xfId="737"/>
    <cellStyle name="SAPBEXstdDataEmph 2" xfId="738"/>
    <cellStyle name="SAPBEXstdDataEmph 2 2" xfId="944"/>
    <cellStyle name="SAPBEXstdDataEmph 2 2 2" xfId="2196"/>
    <cellStyle name="SAPBEXstdDataEmph 2 2 2 2" xfId="3464"/>
    <cellStyle name="SAPBEXstdDataEmph 2 2 2 2 2" xfId="24122"/>
    <cellStyle name="SAPBEXstdDataEmph 2 2 2 2 3" xfId="16399"/>
    <cellStyle name="SAPBEXstdDataEmph 2 2 2 3" xfId="12658"/>
    <cellStyle name="SAPBEXstdDataEmph 2 2 3" xfId="2380"/>
    <cellStyle name="SAPBEXstdDataEmph 2 3" xfId="1515"/>
    <cellStyle name="SAPBEXstdDataEmph 2 3 2" xfId="2376"/>
    <cellStyle name="SAPBEXstdDataEmph 2 3 2 2" xfId="3465"/>
    <cellStyle name="SAPBEXstdDataEmph 2 3 2 2 2" xfId="24123"/>
    <cellStyle name="SAPBEXstdDataEmph 2 3 2 2 3" xfId="16400"/>
    <cellStyle name="SAPBEXstdDataEmph 2 3 2 3" xfId="12659"/>
    <cellStyle name="SAPBEXstdDataEmph 2 3 3" xfId="2514"/>
    <cellStyle name="SAPBEXstdDataEmph 2 3 4" xfId="8568"/>
    <cellStyle name="SAPBEXstdDataEmph 2 4" xfId="1743"/>
    <cellStyle name="SAPBEXstdDataEmph 2 4 2" xfId="3466"/>
    <cellStyle name="SAPBEXstdDataEmph 2 4 2 2" xfId="24124"/>
    <cellStyle name="SAPBEXstdDataEmph 2 4 2 3" xfId="16401"/>
    <cellStyle name="SAPBEXstdDataEmph 2 4 3" xfId="12657"/>
    <cellStyle name="SAPBEXstdDataEmph 2 5" xfId="1714"/>
    <cellStyle name="SAPBEXstdDataEmph 2 5 2" xfId="3467"/>
    <cellStyle name="SAPBEXstdDataEmph 3" xfId="1395"/>
    <cellStyle name="SAPBEXstdDataEmph 3 2" xfId="1528"/>
    <cellStyle name="SAPBEXstdDataEmph 3 2 2" xfId="2385"/>
    <cellStyle name="SAPBEXstdDataEmph 3 2 2 2" xfId="3468"/>
    <cellStyle name="SAPBEXstdDataEmph 3 2 3" xfId="2521"/>
    <cellStyle name="SAPBEXstdDataEmph 3 3" xfId="1518"/>
    <cellStyle name="SAPBEXstdDataEmph 3 3 2" xfId="2378"/>
    <cellStyle name="SAPBEXstdDataEmph 3 3 2 2" xfId="3469"/>
    <cellStyle name="SAPBEXstdDataEmph 3 3 2 3" xfId="24125"/>
    <cellStyle name="SAPBEXstdDataEmph 3 3 3" xfId="2516"/>
    <cellStyle name="SAPBEXstdDataEmph 3 3 4" xfId="16402"/>
    <cellStyle name="SAPBEXstdDataEmph 3 4" xfId="1749"/>
    <cellStyle name="SAPBEXstdDataEmph 3 4 2" xfId="3470"/>
    <cellStyle name="SAPBEXstdDataEmph 3 5" xfId="12656"/>
    <cellStyle name="SAPBEXstdDataEmph 4" xfId="1114"/>
    <cellStyle name="SAPBEXstdDataEmph 4 2" xfId="2257"/>
    <cellStyle name="SAPBEXstdDataEmph 4 2 2" xfId="3471"/>
    <cellStyle name="SAPBEXstdDataEmph 4 3" xfId="1937"/>
    <cellStyle name="SAPBEXstdDataEmph 5" xfId="962"/>
    <cellStyle name="SAPBEXstdDataEmph 5 2" xfId="2202"/>
    <cellStyle name="SAPBEXstdDataEmph 5 2 2" xfId="3472"/>
    <cellStyle name="SAPBEXstdDataEmph 5 3" xfId="1955"/>
    <cellStyle name="SAPBEXstdDataEmph 6" xfId="1726"/>
    <cellStyle name="SAPBEXstdDataEmph 6 2" xfId="3473"/>
    <cellStyle name="SAPBEXstdDataEmph 7" xfId="1663"/>
    <cellStyle name="SAPBEXstdDataEmph 7 2" xfId="3474"/>
    <cellStyle name="SAPBEXstdItem" xfId="739"/>
    <cellStyle name="SAPBEXstdItem 2" xfId="740"/>
    <cellStyle name="SAPBEXstdItem 2 2" xfId="1139"/>
    <cellStyle name="SAPBEXstdItem 2 2 2" xfId="12662"/>
    <cellStyle name="SAPBEXstdItem 2 2 2 2" xfId="16403"/>
    <cellStyle name="SAPBEXstdItem 2 2 2 2 2" xfId="24126"/>
    <cellStyle name="SAPBEXstdItem 2 2 3" xfId="8424"/>
    <cellStyle name="SAPBEXstdItem 2 3" xfId="2721"/>
    <cellStyle name="SAPBEXstdItem 2 3 2" xfId="12663"/>
    <cellStyle name="SAPBEXstdItem 2 3 2 2" xfId="16404"/>
    <cellStyle name="SAPBEXstdItem 2 3 2 2 2" xfId="24127"/>
    <cellStyle name="SAPBEXstdItem 2 3 3" xfId="8569"/>
    <cellStyle name="SAPBEXstdItem 2 4" xfId="12661"/>
    <cellStyle name="SAPBEXstdItem 2 4 2" xfId="16405"/>
    <cellStyle name="SAPBEXstdItem 2 4 2 2" xfId="24128"/>
    <cellStyle name="SAPBEXstdItem 2 5" xfId="12860"/>
    <cellStyle name="SAPBEXstdItem 2 5 2" xfId="20629"/>
    <cellStyle name="SAPBEXstdItem 2 6" xfId="6971"/>
    <cellStyle name="SAPBEXstdItem 3" xfId="1396"/>
    <cellStyle name="SAPBEXstdItem 3 2" xfId="1437"/>
    <cellStyle name="SAPBEXstdItem 3 2 2" xfId="2322"/>
    <cellStyle name="SAPBEXstdItem 3 2 2 2" xfId="3475"/>
    <cellStyle name="SAPBEXstdItem 3 2 2 2 2" xfId="24129"/>
    <cellStyle name="SAPBEXstdItem 3 2 2 3" xfId="16406"/>
    <cellStyle name="SAPBEXstdItem 3 2 3" xfId="2471"/>
    <cellStyle name="SAPBEXstdItem 3 2 4" xfId="12664"/>
    <cellStyle name="SAPBEXstdItem 3 3" xfId="942"/>
    <cellStyle name="SAPBEXstdItem 3 3 2" xfId="2194"/>
    <cellStyle name="SAPBEXstdItem 3 3 2 2" xfId="3476"/>
    <cellStyle name="SAPBEXstdItem 3 3 3" xfId="1956"/>
    <cellStyle name="SAPBEXstdItem 3 4" xfId="1695"/>
    <cellStyle name="SAPBEXstdItem 3 4 2" xfId="3477"/>
    <cellStyle name="SAPBEXstdItem 3 5" xfId="6972"/>
    <cellStyle name="SAPBEXstdItem 4" xfId="1015"/>
    <cellStyle name="SAPBEXstdItem 4 2" xfId="12665"/>
    <cellStyle name="SAPBEXstdItem 4 2 2" xfId="16407"/>
    <cellStyle name="SAPBEXstdItem 4 2 2 2" xfId="24130"/>
    <cellStyle name="SAPBEXstdItem 4 3" xfId="6973"/>
    <cellStyle name="SAPBEXstdItem 5" xfId="6974"/>
    <cellStyle name="SAPBEXstdItem 5 2" xfId="12666"/>
    <cellStyle name="SAPBEXstdItem 5 2 2" xfId="16408"/>
    <cellStyle name="SAPBEXstdItem 5 2 2 2" xfId="24131"/>
    <cellStyle name="SAPBEXstdItem 6" xfId="6975"/>
    <cellStyle name="SAPBEXstdItem 6 2" xfId="12667"/>
    <cellStyle name="SAPBEXstdItem 6 2 2" xfId="16409"/>
    <cellStyle name="SAPBEXstdItem 6 2 2 2" xfId="24132"/>
    <cellStyle name="SAPBEXstdItem 7" xfId="6976"/>
    <cellStyle name="SAPBEXstdItem 7 2" xfId="12668"/>
    <cellStyle name="SAPBEXstdItem 7 2 2" xfId="16410"/>
    <cellStyle name="SAPBEXstdItem 7 2 2 2" xfId="24133"/>
    <cellStyle name="SAPBEXstdItem 8" xfId="6977"/>
    <cellStyle name="SAPBEXstdItem 8 2" xfId="12669"/>
    <cellStyle name="SAPBEXstdItem 8 2 2" xfId="16411"/>
    <cellStyle name="SAPBEXstdItem 8 2 2 2" xfId="24134"/>
    <cellStyle name="SAPBEXstdItem 8 3" xfId="17687"/>
    <cellStyle name="SAPBEXstdItem 9" xfId="12660"/>
    <cellStyle name="SAPBEXstdItem 9 2" xfId="16412"/>
    <cellStyle name="SAPBEXstdItem 9 2 2" xfId="24135"/>
    <cellStyle name="SAPBEXstdItem_Use this one" xfId="6978"/>
    <cellStyle name="SAPBEXstdItemX" xfId="1397"/>
    <cellStyle name="SAPBEXstdItemX 2" xfId="978"/>
    <cellStyle name="SAPBEXstdItemX 2 2" xfId="2207"/>
    <cellStyle name="SAPBEXstdItemX 2 2 2" xfId="3478"/>
    <cellStyle name="SAPBEXstdItemX 2 2 2 2" xfId="24136"/>
    <cellStyle name="SAPBEXstdItemX 2 2 3" xfId="16413"/>
    <cellStyle name="SAPBEXstdItemX 2 3" xfId="2218"/>
    <cellStyle name="SAPBEXstdItemX 2 4" xfId="12670"/>
    <cellStyle name="SAPBEXstdItemX 3" xfId="1536"/>
    <cellStyle name="SAPBEXstdItemX 3 2" xfId="2389"/>
    <cellStyle name="SAPBEXstdItemX 3 2 2" xfId="3479"/>
    <cellStyle name="SAPBEXstdItemX 3 3" xfId="2524"/>
    <cellStyle name="SAPBEXstdItemX 4" xfId="1694"/>
    <cellStyle name="SAPBEXstdItemX 4 2" xfId="3480"/>
    <cellStyle name="SAPBEXtitle" xfId="1398"/>
    <cellStyle name="SAPBEXtitle 10" xfId="6979"/>
    <cellStyle name="SAPBEXtitle 10 2" xfId="12672"/>
    <cellStyle name="SAPBEXtitle 10 2 2" xfId="16414"/>
    <cellStyle name="SAPBEXtitle 10 2 2 2" xfId="24137"/>
    <cellStyle name="SAPBEXtitle 11" xfId="6980"/>
    <cellStyle name="SAPBEXtitle 11 2" xfId="12673"/>
    <cellStyle name="SAPBEXtitle 11 2 2" xfId="16415"/>
    <cellStyle name="SAPBEXtitle 11 2 2 2" xfId="24138"/>
    <cellStyle name="SAPBEXtitle 12" xfId="6981"/>
    <cellStyle name="SAPBEXtitle 12 2" xfId="12674"/>
    <cellStyle name="SAPBEXtitle 12 2 2" xfId="16416"/>
    <cellStyle name="SAPBEXtitle 12 2 2 2" xfId="24139"/>
    <cellStyle name="SAPBEXtitle 13" xfId="6982"/>
    <cellStyle name="SAPBEXtitle 13 2" xfId="12675"/>
    <cellStyle name="SAPBEXtitle 13 2 2" xfId="16417"/>
    <cellStyle name="SAPBEXtitle 13 2 2 2" xfId="24140"/>
    <cellStyle name="SAPBEXtitle 14" xfId="12671"/>
    <cellStyle name="SAPBEXtitle 14 2" xfId="16418"/>
    <cellStyle name="SAPBEXtitle 14 2 2" xfId="24141"/>
    <cellStyle name="SAPBEXtitle 2" xfId="6983"/>
    <cellStyle name="SAPBEXtitle 2 2" xfId="12676"/>
    <cellStyle name="SAPBEXtitle 2 2 2" xfId="16419"/>
    <cellStyle name="SAPBEXtitle 2 2 2 2" xfId="24142"/>
    <cellStyle name="SAPBEXtitle 3" xfId="6984"/>
    <cellStyle name="SAPBEXtitle 3 2" xfId="12677"/>
    <cellStyle name="SAPBEXtitle 3 2 2" xfId="16420"/>
    <cellStyle name="SAPBEXtitle 3 2 2 2" xfId="24143"/>
    <cellStyle name="SAPBEXtitle 4" xfId="6985"/>
    <cellStyle name="SAPBEXtitle 4 2" xfId="12678"/>
    <cellStyle name="SAPBEXtitle 4 2 2" xfId="16421"/>
    <cellStyle name="SAPBEXtitle 4 2 2 2" xfId="24144"/>
    <cellStyle name="SAPBEXtitle 5" xfId="6986"/>
    <cellStyle name="SAPBEXtitle 5 2" xfId="12679"/>
    <cellStyle name="SAPBEXtitle 5 2 2" xfId="16422"/>
    <cellStyle name="SAPBEXtitle 5 2 2 2" xfId="24145"/>
    <cellStyle name="SAPBEXtitle 6" xfId="6987"/>
    <cellStyle name="SAPBEXtitle 6 2" xfId="12680"/>
    <cellStyle name="SAPBEXtitle 6 2 2" xfId="16423"/>
    <cellStyle name="SAPBEXtitle 6 2 2 2" xfId="24146"/>
    <cellStyle name="SAPBEXtitle 7" xfId="6988"/>
    <cellStyle name="SAPBEXtitle 7 2" xfId="12681"/>
    <cellStyle name="SAPBEXtitle 7 2 2" xfId="16424"/>
    <cellStyle name="SAPBEXtitle 7 2 2 2" xfId="24147"/>
    <cellStyle name="SAPBEXtitle 8" xfId="6989"/>
    <cellStyle name="SAPBEXtitle 8 2" xfId="12682"/>
    <cellStyle name="SAPBEXtitle 8 2 2" xfId="16425"/>
    <cellStyle name="SAPBEXtitle 8 2 2 2" xfId="24148"/>
    <cellStyle name="SAPBEXtitle 9" xfId="6990"/>
    <cellStyle name="SAPBEXtitle 9 2" xfId="12683"/>
    <cellStyle name="SAPBEXtitle 9 2 2" xfId="16426"/>
    <cellStyle name="SAPBEXtitle 9 2 2 2" xfId="24149"/>
    <cellStyle name="SAPBEXtitle_AFE Structure" xfId="6991"/>
    <cellStyle name="SAPBEXundefined" xfId="1399"/>
    <cellStyle name="SAPBEXundefined 2" xfId="1011"/>
    <cellStyle name="SAPBEXundefined 2 2" xfId="2223"/>
    <cellStyle name="SAPBEXundefined 2 2 2" xfId="3481"/>
    <cellStyle name="SAPBEXundefined 2 2 2 2" xfId="24150"/>
    <cellStyle name="SAPBEXundefined 2 2 3" xfId="16427"/>
    <cellStyle name="SAPBEXundefined 2 3" xfId="2298"/>
    <cellStyle name="SAPBEXundefined 2 4" xfId="12684"/>
    <cellStyle name="SAPBEXundefined 3" xfId="1441"/>
    <cellStyle name="SAPBEXundefined 3 2" xfId="2325"/>
    <cellStyle name="SAPBEXundefined 3 2 2" xfId="3482"/>
    <cellStyle name="SAPBEXundefined 3 3" xfId="2474"/>
    <cellStyle name="SAPBEXundefined 4" xfId="1865"/>
    <cellStyle name="SAPBEXundefined 4 2" xfId="3483"/>
    <cellStyle name="Satisfaisant" xfId="6992"/>
    <cellStyle name="Satisfaisant 2" xfId="12685"/>
    <cellStyle name="Satisfaisant 2 2" xfId="16428"/>
    <cellStyle name="Satisfaisant 2 2 2" xfId="24151"/>
    <cellStyle name="SEM-BPS-key" xfId="741"/>
    <cellStyle name="SEM-BPS-key 2" xfId="12686"/>
    <cellStyle name="SEM-BPS-key 2 2" xfId="16429"/>
    <cellStyle name="SEM-BPS-key 2 2 2" xfId="24152"/>
    <cellStyle name="Shading - Heavy" xfId="742"/>
    <cellStyle name="Shading - Light" xfId="743"/>
    <cellStyle name="Shading - Medium" xfId="744"/>
    <cellStyle name="Sheet Title" xfId="1400"/>
    <cellStyle name="Sheet Title 2" xfId="12687"/>
    <cellStyle name="Sheet Title 2 2" xfId="16430"/>
    <cellStyle name="Sheet Title 2 2 2" xfId="24153"/>
    <cellStyle name="Sortie" xfId="6993"/>
    <cellStyle name="Sortie 2" xfId="12688"/>
    <cellStyle name="Sortie 2 2" xfId="16431"/>
    <cellStyle name="Sortie 2 2 2" xfId="24154"/>
    <cellStyle name="Spaces-2" xfId="745"/>
    <cellStyle name="Spaces-4" xfId="746"/>
    <cellStyle name="Spaces-6" xfId="747"/>
    <cellStyle name="SPOl" xfId="748"/>
    <cellStyle name="SPOl 2" xfId="749"/>
    <cellStyle name="SPOl 2 2" xfId="12861"/>
    <cellStyle name="SPOl 2 3" xfId="16432"/>
    <cellStyle name="SPOl 2 3 2" xfId="24155"/>
    <cellStyle name="SPOl 2 4" xfId="12689"/>
    <cellStyle name="SPOl 3" xfId="750"/>
    <cellStyle name="SPOl 4" xfId="751"/>
    <cellStyle name="SPOl 4 2" xfId="1195"/>
    <cellStyle name="Style 1" xfId="752"/>
    <cellStyle name="Style 1 2" xfId="753"/>
    <cellStyle name="Style 1 2 2" xfId="8425"/>
    <cellStyle name="Style 1 2 2 2" xfId="12692"/>
    <cellStyle name="Style 1 2 2 2 2" xfId="16433"/>
    <cellStyle name="Style 1 2 2 2 2 2" xfId="24156"/>
    <cellStyle name="Style 1 2 3" xfId="8967"/>
    <cellStyle name="Style 1 2 3 2" xfId="12693"/>
    <cellStyle name="Style 1 2 3 2 2" xfId="16434"/>
    <cellStyle name="Style 1 2 3 2 2 2" xfId="24157"/>
    <cellStyle name="Style 1 2 4" xfId="10072"/>
    <cellStyle name="Style 1 2 5" xfId="12691"/>
    <cellStyle name="Style 1 2 5 2" xfId="16435"/>
    <cellStyle name="Style 1 2 5 2 2" xfId="24158"/>
    <cellStyle name="Style 1 3" xfId="754"/>
    <cellStyle name="Style 1 3 2" xfId="12694"/>
    <cellStyle name="Style 1 3 2 2" xfId="16436"/>
    <cellStyle name="Style 1 3 2 2 2" xfId="24159"/>
    <cellStyle name="Style 1 3 3" xfId="12862"/>
    <cellStyle name="Style 1 3 4" xfId="8426"/>
    <cellStyle name="Style 1 4" xfId="755"/>
    <cellStyle name="Style 1 4 2" xfId="1196"/>
    <cellStyle name="Style 1 4 3" xfId="16437"/>
    <cellStyle name="Style 1 4 3 2" xfId="24160"/>
    <cellStyle name="Style 1 4 4" xfId="12690"/>
    <cellStyle name="Style 1 5" xfId="1401"/>
    <cellStyle name="Style 21" xfId="756"/>
    <cellStyle name="Style 21 2" xfId="757"/>
    <cellStyle name="Style 21 2 2" xfId="12863"/>
    <cellStyle name="Style 21 2 3" xfId="16438"/>
    <cellStyle name="Style 21 2 3 2" xfId="24161"/>
    <cellStyle name="Style 21 2 4" xfId="12695"/>
    <cellStyle name="Style 21 3" xfId="758"/>
    <cellStyle name="Style 21 4" xfId="759"/>
    <cellStyle name="Style 21 4 2" xfId="1197"/>
    <cellStyle name="Style 21_Appendix Data" xfId="760"/>
    <cellStyle name="Style 22" xfId="761"/>
    <cellStyle name="Style 22 2" xfId="762"/>
    <cellStyle name="Style 22 2 2" xfId="12864"/>
    <cellStyle name="Style 22 2 3" xfId="16439"/>
    <cellStyle name="Style 22 2 3 2" xfId="24162"/>
    <cellStyle name="Style 22 2 4" xfId="12696"/>
    <cellStyle name="Style 22 3" xfId="763"/>
    <cellStyle name="Style 22 4" xfId="764"/>
    <cellStyle name="Style 22 4 2" xfId="1198"/>
    <cellStyle name="Style 22_Appendix Data" xfId="765"/>
    <cellStyle name="Style 23" xfId="766"/>
    <cellStyle name="Style 23 2" xfId="767"/>
    <cellStyle name="Style 23 2 2" xfId="768"/>
    <cellStyle name="Style 23 2 2 2" xfId="2158"/>
    <cellStyle name="Style 23 2 3" xfId="769"/>
    <cellStyle name="Style 23 2 3 2" xfId="24163"/>
    <cellStyle name="Style 23 2 3 3" xfId="16440"/>
    <cellStyle name="Style 23 2 4" xfId="12697"/>
    <cellStyle name="Style 23 3" xfId="770"/>
    <cellStyle name="Style 23 3 2" xfId="771"/>
    <cellStyle name="Style 23 3 2 2" xfId="2159"/>
    <cellStyle name="Style 23 3 3" xfId="772"/>
    <cellStyle name="Style 23 4" xfId="773"/>
    <cellStyle name="Style 23 4 2" xfId="774"/>
    <cellStyle name="Style 23 5" xfId="775"/>
    <cellStyle name="Style 23 5 2" xfId="2160"/>
    <cellStyle name="Style 24" xfId="776"/>
    <cellStyle name="Style 24 2" xfId="777"/>
    <cellStyle name="Style 24 2 2" xfId="778"/>
    <cellStyle name="Style 24 2 2 2" xfId="2161"/>
    <cellStyle name="Style 24 2 3" xfId="779"/>
    <cellStyle name="Style 24 2 3 2" xfId="24164"/>
    <cellStyle name="Style 24 2 3 3" xfId="16441"/>
    <cellStyle name="Style 24 2 4" xfId="12698"/>
    <cellStyle name="Style 24 3" xfId="780"/>
    <cellStyle name="Style 24 3 2" xfId="781"/>
    <cellStyle name="Style 24 3 2 2" xfId="2162"/>
    <cellStyle name="Style 24 3 3" xfId="782"/>
    <cellStyle name="Style 24 4" xfId="783"/>
    <cellStyle name="Style 24 4 2" xfId="784"/>
    <cellStyle name="Style 24 5" xfId="785"/>
    <cellStyle name="Style 24 5 2" xfId="2163"/>
    <cellStyle name="Style 25" xfId="786"/>
    <cellStyle name="Style 25 2" xfId="787"/>
    <cellStyle name="Style 25 2 2" xfId="788"/>
    <cellStyle name="Style 25 2 2 2" xfId="2164"/>
    <cellStyle name="Style 25 2 3" xfId="789"/>
    <cellStyle name="Style 25 2 3 2" xfId="24165"/>
    <cellStyle name="Style 25 2 3 3" xfId="16442"/>
    <cellStyle name="Style 25 2 4" xfId="12699"/>
    <cellStyle name="Style 25 3" xfId="790"/>
    <cellStyle name="Style 25 3 2" xfId="791"/>
    <cellStyle name="Style 25 3 2 2" xfId="2165"/>
    <cellStyle name="Style 25 3 3" xfId="792"/>
    <cellStyle name="Style 25 4" xfId="793"/>
    <cellStyle name="Style 25 4 2" xfId="794"/>
    <cellStyle name="Style 25 5" xfId="795"/>
    <cellStyle name="Style 25 5 2" xfId="2166"/>
    <cellStyle name="Style 26" xfId="796"/>
    <cellStyle name="Style 26 2" xfId="797"/>
    <cellStyle name="Style 26 2 2" xfId="798"/>
    <cellStyle name="Style 26 2 2 2" xfId="2167"/>
    <cellStyle name="Style 26 2 3" xfId="799"/>
    <cellStyle name="Style 26 2 3 2" xfId="24166"/>
    <cellStyle name="Style 26 2 3 3" xfId="16443"/>
    <cellStyle name="Style 26 2 4" xfId="12700"/>
    <cellStyle name="Style 26 3" xfId="800"/>
    <cellStyle name="Style 26 3 2" xfId="801"/>
    <cellStyle name="Style 26 3 2 2" xfId="2168"/>
    <cellStyle name="Style 26 3 3" xfId="802"/>
    <cellStyle name="Style 26 4" xfId="803"/>
    <cellStyle name="Style 26 4 2" xfId="804"/>
    <cellStyle name="Style 26 5" xfId="805"/>
    <cellStyle name="Style 26 5 2" xfId="2169"/>
    <cellStyle name="Style 27" xfId="806"/>
    <cellStyle name="Style 27 2" xfId="807"/>
    <cellStyle name="Style 27 2 2" xfId="808"/>
    <cellStyle name="Style 27 2 2 2" xfId="2170"/>
    <cellStyle name="Style 27 2 3" xfId="809"/>
    <cellStyle name="Style 27 2 3 2" xfId="24167"/>
    <cellStyle name="Style 27 2 3 3" xfId="16444"/>
    <cellStyle name="Style 27 2 4" xfId="12701"/>
    <cellStyle name="Style 27 3" xfId="810"/>
    <cellStyle name="Style 27 3 2" xfId="811"/>
    <cellStyle name="Style 27 3 2 2" xfId="2171"/>
    <cellStyle name="Style 27 3 3" xfId="812"/>
    <cellStyle name="Style 27 4" xfId="813"/>
    <cellStyle name="Style 27 4 2" xfId="814"/>
    <cellStyle name="Style 27 5" xfId="815"/>
    <cellStyle name="Style 27 5 2" xfId="2172"/>
    <cellStyle name="Style 28" xfId="816"/>
    <cellStyle name="Style 28 2" xfId="817"/>
    <cellStyle name="Style 28 2 2" xfId="818"/>
    <cellStyle name="Style 28 2 2 2" xfId="2173"/>
    <cellStyle name="Style 28 2 3" xfId="819"/>
    <cellStyle name="Style 28 2 3 2" xfId="24168"/>
    <cellStyle name="Style 28 2 3 3" xfId="16445"/>
    <cellStyle name="Style 28 2 4" xfId="12702"/>
    <cellStyle name="Style 28 3" xfId="820"/>
    <cellStyle name="Style 28 3 2" xfId="821"/>
    <cellStyle name="Style 28 3 2 2" xfId="2174"/>
    <cellStyle name="Style 28 3 3" xfId="822"/>
    <cellStyle name="Style 28 4" xfId="823"/>
    <cellStyle name="Style 28 4 2" xfId="824"/>
    <cellStyle name="Style 28 5" xfId="825"/>
    <cellStyle name="Style 28 5 2" xfId="2175"/>
    <cellStyle name="Style 29" xfId="826"/>
    <cellStyle name="Style 29 2" xfId="827"/>
    <cellStyle name="Style 29 2 2" xfId="828"/>
    <cellStyle name="Style 29 2 2 2" xfId="2176"/>
    <cellStyle name="Style 29 2 3" xfId="829"/>
    <cellStyle name="Style 29 2 3 2" xfId="24169"/>
    <cellStyle name="Style 29 2 3 3" xfId="16446"/>
    <cellStyle name="Style 29 2 4" xfId="12703"/>
    <cellStyle name="Style 29 3" xfId="830"/>
    <cellStyle name="Style 29 3 2" xfId="831"/>
    <cellStyle name="Style 29 3 2 2" xfId="2177"/>
    <cellStyle name="Style 29 3 3" xfId="832"/>
    <cellStyle name="Style 29 4" xfId="833"/>
    <cellStyle name="Style 29 4 2" xfId="834"/>
    <cellStyle name="Style 29 5" xfId="835"/>
    <cellStyle name="Style 29 5 2" xfId="2178"/>
    <cellStyle name="Style 30" xfId="836"/>
    <cellStyle name="Style 30 2" xfId="837"/>
    <cellStyle name="Style 30 2 2" xfId="838"/>
    <cellStyle name="Style 30 2 2 2" xfId="2179"/>
    <cellStyle name="Style 30 2 3" xfId="839"/>
    <cellStyle name="Style 30 2 3 2" xfId="24170"/>
    <cellStyle name="Style 30 2 3 3" xfId="16447"/>
    <cellStyle name="Style 30 2 4" xfId="12704"/>
    <cellStyle name="Style 30 3" xfId="840"/>
    <cellStyle name="Style 30 3 2" xfId="841"/>
    <cellStyle name="Style 30 3 2 2" xfId="2180"/>
    <cellStyle name="Style 30 3 3" xfId="842"/>
    <cellStyle name="Style 30 4" xfId="843"/>
    <cellStyle name="Style 30 4 2" xfId="844"/>
    <cellStyle name="Style 30 5" xfId="845"/>
    <cellStyle name="Style 30 5 2" xfId="2181"/>
    <cellStyle name="Style 31" xfId="846"/>
    <cellStyle name="Style 31 2" xfId="847"/>
    <cellStyle name="Style 31 2 2" xfId="848"/>
    <cellStyle name="Style 31 2 2 2" xfId="2182"/>
    <cellStyle name="Style 31 2 3" xfId="849"/>
    <cellStyle name="Style 31 2 3 2" xfId="24171"/>
    <cellStyle name="Style 31 2 3 3" xfId="16448"/>
    <cellStyle name="Style 31 2 4" xfId="12705"/>
    <cellStyle name="Style 31 3" xfId="850"/>
    <cellStyle name="Style 31 3 2" xfId="851"/>
    <cellStyle name="Style 31 3 2 2" xfId="2183"/>
    <cellStyle name="Style 31 3 3" xfId="852"/>
    <cellStyle name="Style 31 4" xfId="853"/>
    <cellStyle name="Style 31 4 2" xfId="854"/>
    <cellStyle name="Style 31 5" xfId="855"/>
    <cellStyle name="Style 31 5 2" xfId="2184"/>
    <cellStyle name="Style 32" xfId="856"/>
    <cellStyle name="Style 32 2" xfId="857"/>
    <cellStyle name="Style 32 2 2" xfId="858"/>
    <cellStyle name="Style 32 2 2 2" xfId="2185"/>
    <cellStyle name="Style 32 2 3" xfId="859"/>
    <cellStyle name="Style 32 2 3 2" xfId="24172"/>
    <cellStyle name="Style 32 2 3 3" xfId="16449"/>
    <cellStyle name="Style 32 2 4" xfId="12706"/>
    <cellStyle name="Style 32 3" xfId="860"/>
    <cellStyle name="Style 32 3 2" xfId="861"/>
    <cellStyle name="Style 32 3 2 2" xfId="2186"/>
    <cellStyle name="Style 32 3 3" xfId="862"/>
    <cellStyle name="Style 32 4" xfId="863"/>
    <cellStyle name="Style 32 4 2" xfId="864"/>
    <cellStyle name="Style 32 5" xfId="865"/>
    <cellStyle name="Style 32 5 2" xfId="2187"/>
    <cellStyle name="Style 33" xfId="866"/>
    <cellStyle name="Style 33 2" xfId="867"/>
    <cellStyle name="Style 33 2 2" xfId="12865"/>
    <cellStyle name="Style 33 2 3" xfId="16450"/>
    <cellStyle name="Style 33 2 3 2" xfId="24173"/>
    <cellStyle name="Style 33 2 4" xfId="12707"/>
    <cellStyle name="Style 33 3" xfId="868"/>
    <cellStyle name="Style 33 4" xfId="869"/>
    <cellStyle name="Style 33 4 2" xfId="1203"/>
    <cellStyle name="Style 33_Appendix Data" xfId="870"/>
    <cellStyle name="Style 34" xfId="871"/>
    <cellStyle name="Style 34 2" xfId="872"/>
    <cellStyle name="Style 34 2 2" xfId="12866"/>
    <cellStyle name="Style 34 2 3" xfId="16451"/>
    <cellStyle name="Style 34 2 3 2" xfId="24174"/>
    <cellStyle name="Style 34 2 4" xfId="12708"/>
    <cellStyle name="Style 34 3" xfId="873"/>
    <cellStyle name="Style 34 4" xfId="874"/>
    <cellStyle name="Style 34 4 2" xfId="1204"/>
    <cellStyle name="Style 34_Appendix Data" xfId="875"/>
    <cellStyle name="Style 35" xfId="876"/>
    <cellStyle name="Style 35 2" xfId="877"/>
    <cellStyle name="Style 35 2 2" xfId="12867"/>
    <cellStyle name="Style 35 2 3" xfId="16452"/>
    <cellStyle name="Style 35 2 3 2" xfId="24175"/>
    <cellStyle name="Style 35 2 4" xfId="12709"/>
    <cellStyle name="Style 35 3" xfId="878"/>
    <cellStyle name="Style 35 4" xfId="879"/>
    <cellStyle name="Style 35 4 2" xfId="1205"/>
    <cellStyle name="Style 35_Appendix Data" xfId="880"/>
    <cellStyle name="Style1" xfId="881"/>
    <cellStyle name="Style1 2" xfId="882"/>
    <cellStyle name="Style1 2 2" xfId="1154"/>
    <cellStyle name="Style1 2 2 2" xfId="20630"/>
    <cellStyle name="Style1 2 3" xfId="16453"/>
    <cellStyle name="Style1 2 3 2" xfId="24176"/>
    <cellStyle name="Style1 2 4" xfId="12710"/>
    <cellStyle name="Style1 3" xfId="883"/>
    <cellStyle name="Style1 3 2" xfId="1155"/>
    <cellStyle name="Style1 4" xfId="884"/>
    <cellStyle name="Style1 4 2" xfId="885"/>
    <cellStyle name="Style1 5" xfId="17688"/>
    <cellStyle name="Subtitle" xfId="886"/>
    <cellStyle name="Subtitle 2" xfId="12711"/>
    <cellStyle name="Subtitle 2 2" xfId="16454"/>
    <cellStyle name="Subtitle 2 2 2" xfId="24177"/>
    <cellStyle name="Table Head" xfId="887"/>
    <cellStyle name="Table Head 2" xfId="12712"/>
    <cellStyle name="Table Head 2 2" xfId="16455"/>
    <cellStyle name="Table Head 2 2 2" xfId="24178"/>
    <cellStyle name="Table Head Aligned" xfId="888"/>
    <cellStyle name="Table Head Aligned 2" xfId="12713"/>
    <cellStyle name="Table Head Aligned 2 2" xfId="16456"/>
    <cellStyle name="Table Head Aligned 2 2 2" xfId="24179"/>
    <cellStyle name="Table Head Blue" xfId="889"/>
    <cellStyle name="Table Head Blue 2" xfId="12714"/>
    <cellStyle name="Table Head Blue 2 2" xfId="16457"/>
    <cellStyle name="Table Head Blue 2 2 2" xfId="24180"/>
    <cellStyle name="Table Head Green" xfId="890"/>
    <cellStyle name="Table Head Green 2" xfId="12715"/>
    <cellStyle name="Table Head Green 2 2" xfId="16458"/>
    <cellStyle name="Table Head Green 2 2 2" xfId="24181"/>
    <cellStyle name="Table Title" xfId="891"/>
    <cellStyle name="Table Title 2" xfId="12716"/>
    <cellStyle name="Table Title 2 2" xfId="16459"/>
    <cellStyle name="Table Title 2 2 2" xfId="24182"/>
    <cellStyle name="Table Units" xfId="892"/>
    <cellStyle name="Table Units 2" xfId="12717"/>
    <cellStyle name="Table Units 2 2" xfId="16460"/>
    <cellStyle name="Table Units 2 2 2" xfId="24183"/>
    <cellStyle name="Temp" xfId="893"/>
    <cellStyle name="Temp 2" xfId="12718"/>
    <cellStyle name="Temp 2 2" xfId="16461"/>
    <cellStyle name="Temp 2 2 2" xfId="24184"/>
    <cellStyle name="Text" xfId="6994"/>
    <cellStyle name="Text 2" xfId="12719"/>
    <cellStyle name="Text 2 2" xfId="16462"/>
    <cellStyle name="Text 2 2 2" xfId="24185"/>
    <cellStyle name="Text 3" xfId="17084"/>
    <cellStyle name="Text Centre" xfId="1402"/>
    <cellStyle name="Text Centre 2" xfId="12720"/>
    <cellStyle name="Text Centre 2 2" xfId="16463"/>
    <cellStyle name="Text Centre 2 2 2" xfId="24186"/>
    <cellStyle name="Text Wrap" xfId="894"/>
    <cellStyle name="Text Wrap 2" xfId="1403"/>
    <cellStyle name="Text Wrap 2 2" xfId="8427"/>
    <cellStyle name="Text Wrap 2 2 2" xfId="12723"/>
    <cellStyle name="Text Wrap 2 2 2 2" xfId="16464"/>
    <cellStyle name="Text Wrap 2 2 2 2 2" xfId="24187"/>
    <cellStyle name="Text Wrap 2 3" xfId="8571"/>
    <cellStyle name="Text Wrap 2 3 2" xfId="12724"/>
    <cellStyle name="Text Wrap 2 3 2 2" xfId="16465"/>
    <cellStyle name="Text Wrap 2 3 2 2 2" xfId="24188"/>
    <cellStyle name="Text Wrap 2 4" xfId="12722"/>
    <cellStyle name="Text Wrap 2 4 2" xfId="16466"/>
    <cellStyle name="Text Wrap 2 4 2 2" xfId="24189"/>
    <cellStyle name="Text Wrap 2 5" xfId="6995"/>
    <cellStyle name="Text Wrap 3" xfId="1031"/>
    <cellStyle name="Text Wrap 3 2" xfId="16467"/>
    <cellStyle name="Text Wrap 3 2 2" xfId="24190"/>
    <cellStyle name="Text Wrap 3 3" xfId="12721"/>
    <cellStyle name="Text Wrap Across Cells" xfId="895"/>
    <cellStyle name="Text Wrap_2" xfId="896"/>
    <cellStyle name="Texte explicatif" xfId="6996"/>
    <cellStyle name="Texte explicatif 2" xfId="12725"/>
    <cellStyle name="Texte explicatif 2 2" xfId="16468"/>
    <cellStyle name="Texte explicatif 2 2 2" xfId="24191"/>
    <cellStyle name="Thousands" xfId="8428"/>
    <cellStyle name="Thousands 2" xfId="8725"/>
    <cellStyle name="Thousands 2 2" xfId="12727"/>
    <cellStyle name="Thousands 2 2 2" xfId="16469"/>
    <cellStyle name="Thousands 2 2 2 2" xfId="24192"/>
    <cellStyle name="Thousands 3" xfId="12726"/>
    <cellStyle name="Thousands 3 2" xfId="16470"/>
    <cellStyle name="Thousands 3 2 2" xfId="24193"/>
    <cellStyle name="Three Dec." xfId="1404"/>
    <cellStyle name="Three Dec. 2" xfId="12728"/>
    <cellStyle name="Three Dec. 2 2" xfId="16471"/>
    <cellStyle name="Three Dec. 2 2 2" xfId="24194"/>
    <cellStyle name="Times 12 Bold L" xfId="897"/>
    <cellStyle name="Times 12 Bold L 2" xfId="12729"/>
    <cellStyle name="Times 12 Bold L 2 2" xfId="16472"/>
    <cellStyle name="Times 12 Bold L 2 2 2" xfId="24195"/>
    <cellStyle name="Times New Roman" xfId="6997"/>
    <cellStyle name="Times New Roman 2" xfId="12730"/>
    <cellStyle name="Times New Roman 2 2" xfId="16473"/>
    <cellStyle name="Times New Roman 2 2 2" xfId="24196"/>
    <cellStyle name="Title" xfId="2727" builtinId="15" customBuiltin="1"/>
    <cellStyle name="Title 10" xfId="6998"/>
    <cellStyle name="Title 10 2" xfId="12731"/>
    <cellStyle name="Title 10 2 2" xfId="16474"/>
    <cellStyle name="Title 10 2 2 2" xfId="24197"/>
    <cellStyle name="Title 11" xfId="6999"/>
    <cellStyle name="Title 11 2" xfId="12732"/>
    <cellStyle name="Title 11 2 2" xfId="16475"/>
    <cellStyle name="Title 11 2 2 2" xfId="24198"/>
    <cellStyle name="Title 12" xfId="7000"/>
    <cellStyle name="Title 12 2" xfId="12733"/>
    <cellStyle name="Title 12 2 2" xfId="16476"/>
    <cellStyle name="Title 12 2 2 2" xfId="24199"/>
    <cellStyle name="Title 13" xfId="7001"/>
    <cellStyle name="Title 13 2" xfId="12734"/>
    <cellStyle name="Title 13 2 2" xfId="16477"/>
    <cellStyle name="Title 13 2 2 2" xfId="24200"/>
    <cellStyle name="Title 14" xfId="7002"/>
    <cellStyle name="Title 14 2" xfId="12735"/>
    <cellStyle name="Title 14 2 2" xfId="16478"/>
    <cellStyle name="Title 14 2 2 2" xfId="24201"/>
    <cellStyle name="Title 15" xfId="7003"/>
    <cellStyle name="Title 15 2" xfId="12736"/>
    <cellStyle name="Title 15 2 2" xfId="16479"/>
    <cellStyle name="Title 15 2 2 2" xfId="24202"/>
    <cellStyle name="Title 16" xfId="7004"/>
    <cellStyle name="Title 16 2" xfId="12737"/>
    <cellStyle name="Title 16 2 2" xfId="16480"/>
    <cellStyle name="Title 16 2 2 2" xfId="24203"/>
    <cellStyle name="Title 17" xfId="7005"/>
    <cellStyle name="Title 17 2" xfId="12738"/>
    <cellStyle name="Title 17 2 2" xfId="16481"/>
    <cellStyle name="Title 17 2 2 2" xfId="24204"/>
    <cellStyle name="Title 18" xfId="7006"/>
    <cellStyle name="Title 18 2" xfId="12739"/>
    <cellStyle name="Title 18 2 2" xfId="16482"/>
    <cellStyle name="Title 18 2 2 2" xfId="24205"/>
    <cellStyle name="Title 19" xfId="7007"/>
    <cellStyle name="Title 19 2" xfId="12740"/>
    <cellStyle name="Title 19 2 2" xfId="16483"/>
    <cellStyle name="Title 19 2 2 2" xfId="24206"/>
    <cellStyle name="Title 2" xfId="898"/>
    <cellStyle name="Title 2 2" xfId="899"/>
    <cellStyle name="Title 2 2 2" xfId="2928"/>
    <cellStyle name="Title 2 2 2 2" xfId="16484"/>
    <cellStyle name="Title 2 2 2 2 2" xfId="24207"/>
    <cellStyle name="Title 2 2 2 3" xfId="12742"/>
    <cellStyle name="Title 2 2 3" xfId="7008"/>
    <cellStyle name="Title 2 3" xfId="2929"/>
    <cellStyle name="Title 2 3 2" xfId="12743"/>
    <cellStyle name="Title 2 3 2 2" xfId="16485"/>
    <cellStyle name="Title 2 3 2 2 2" xfId="24208"/>
    <cellStyle name="Title 2 3 3" xfId="8429"/>
    <cellStyle name="Title 2 4" xfId="2927"/>
    <cellStyle name="Title 2 5" xfId="12741"/>
    <cellStyle name="Title 2 5 2" xfId="16486"/>
    <cellStyle name="Title 2 5 2 2" xfId="24209"/>
    <cellStyle name="Title 20" xfId="7009"/>
    <cellStyle name="Title 20 2" xfId="12744"/>
    <cellStyle name="Title 20 2 2" xfId="16487"/>
    <cellStyle name="Title 20 2 2 2" xfId="24210"/>
    <cellStyle name="Title 21" xfId="7010"/>
    <cellStyle name="Title 21 2" xfId="12745"/>
    <cellStyle name="Title 21 2 2" xfId="16488"/>
    <cellStyle name="Title 21 2 2 2" xfId="24211"/>
    <cellStyle name="Title 22" xfId="7011"/>
    <cellStyle name="Title 22 2" xfId="12746"/>
    <cellStyle name="Title 22 2 2" xfId="16489"/>
    <cellStyle name="Title 22 2 2 2" xfId="24212"/>
    <cellStyle name="Title 23" xfId="17085"/>
    <cellStyle name="Title 3" xfId="900"/>
    <cellStyle name="Title 3 2" xfId="12747"/>
    <cellStyle name="Title 3 2 2" xfId="16490"/>
    <cellStyle name="Title 3 2 2 2" xfId="24213"/>
    <cellStyle name="Title 4" xfId="7012"/>
    <cellStyle name="Title 4 2" xfId="12748"/>
    <cellStyle name="Title 4 2 2" xfId="16491"/>
    <cellStyle name="Title 4 2 2 2" xfId="24214"/>
    <cellStyle name="Title 5" xfId="7013"/>
    <cellStyle name="Title 5 2" xfId="12749"/>
    <cellStyle name="Title 5 2 2" xfId="16492"/>
    <cellStyle name="Title 5 2 2 2" xfId="24215"/>
    <cellStyle name="Title 6" xfId="7014"/>
    <cellStyle name="Title 6 2" xfId="12750"/>
    <cellStyle name="Title 6 2 2" xfId="16493"/>
    <cellStyle name="Title 6 2 2 2" xfId="24216"/>
    <cellStyle name="Title 7" xfId="7015"/>
    <cellStyle name="Title 7 2" xfId="12751"/>
    <cellStyle name="Title 7 2 2" xfId="16494"/>
    <cellStyle name="Title 7 2 2 2" xfId="24217"/>
    <cellStyle name="Title 8" xfId="7016"/>
    <cellStyle name="Title 8 2" xfId="12752"/>
    <cellStyle name="Title 8 2 2" xfId="16495"/>
    <cellStyle name="Title 8 2 2 2" xfId="24218"/>
    <cellStyle name="Title 9" xfId="7017"/>
    <cellStyle name="Title 9 2" xfId="12753"/>
    <cellStyle name="Title 9 2 2" xfId="16496"/>
    <cellStyle name="Title 9 2 2 2" xfId="24219"/>
    <cellStyle name="Titles" xfId="901"/>
    <cellStyle name="Titles 2" xfId="12754"/>
    <cellStyle name="Titles 2 2" xfId="16497"/>
    <cellStyle name="Titles 2 2 2" xfId="24220"/>
    <cellStyle name="Titre" xfId="7018"/>
    <cellStyle name="Titre 2" xfId="12755"/>
    <cellStyle name="Titre 2 2" xfId="16498"/>
    <cellStyle name="Titre 2 2 2" xfId="24221"/>
    <cellStyle name="Titre 1" xfId="7019"/>
    <cellStyle name="Titre 1 2" xfId="12756"/>
    <cellStyle name="Titre 1 2 2" xfId="16499"/>
    <cellStyle name="Titre 1 2 2 2" xfId="24222"/>
    <cellStyle name="Titre 2" xfId="7020"/>
    <cellStyle name="Titre 2 2" xfId="12757"/>
    <cellStyle name="Titre 2 2 2" xfId="16500"/>
    <cellStyle name="Titre 2 2 2 2" xfId="24223"/>
    <cellStyle name="Titre 3" xfId="7021"/>
    <cellStyle name="Titre 3 2" xfId="12758"/>
    <cellStyle name="Titre 3 2 2" xfId="16501"/>
    <cellStyle name="Titre 3 2 2 2" xfId="24224"/>
    <cellStyle name="Titre 4" xfId="7022"/>
    <cellStyle name="Titre 4 2" xfId="12759"/>
    <cellStyle name="Titre 4 2 2" xfId="16502"/>
    <cellStyle name="Titre 4 2 2 2" xfId="24225"/>
    <cellStyle name="To" xfId="902"/>
    <cellStyle name="Total" xfId="2742" builtinId="25" customBuiltin="1"/>
    <cellStyle name="Total 10" xfId="7023"/>
    <cellStyle name="Total 10 2" xfId="12760"/>
    <cellStyle name="Total 10 2 2" xfId="16503"/>
    <cellStyle name="Total 10 2 2 2" xfId="24226"/>
    <cellStyle name="Total 11" xfId="7024"/>
    <cellStyle name="Total 11 2" xfId="12761"/>
    <cellStyle name="Total 11 2 2" xfId="16504"/>
    <cellStyle name="Total 11 2 2 2" xfId="24227"/>
    <cellStyle name="Total 12" xfId="7025"/>
    <cellStyle name="Total 12 2" xfId="12762"/>
    <cellStyle name="Total 12 2 2" xfId="16505"/>
    <cellStyle name="Total 12 2 2 2" xfId="24228"/>
    <cellStyle name="Total 13" xfId="7026"/>
    <cellStyle name="Total 13 2" xfId="12763"/>
    <cellStyle name="Total 13 2 2" xfId="16506"/>
    <cellStyle name="Total 13 2 2 2" xfId="24229"/>
    <cellStyle name="Total 14" xfId="7027"/>
    <cellStyle name="Total 14 2" xfId="12764"/>
    <cellStyle name="Total 14 2 2" xfId="16507"/>
    <cellStyle name="Total 14 2 2 2" xfId="24230"/>
    <cellStyle name="Total 15" xfId="7028"/>
    <cellStyle name="Total 15 2" xfId="12765"/>
    <cellStyle name="Total 15 2 2" xfId="16508"/>
    <cellStyle name="Total 15 2 2 2" xfId="24231"/>
    <cellStyle name="Total 16" xfId="7029"/>
    <cellStyle name="Total 16 2" xfId="12766"/>
    <cellStyle name="Total 16 2 2" xfId="16509"/>
    <cellStyle name="Total 16 2 2 2" xfId="24232"/>
    <cellStyle name="Total 17" xfId="7030"/>
    <cellStyle name="Total 17 2" xfId="12767"/>
    <cellStyle name="Total 17 2 2" xfId="16510"/>
    <cellStyle name="Total 17 2 2 2" xfId="24233"/>
    <cellStyle name="Total 18" xfId="7031"/>
    <cellStyle name="Total 18 2" xfId="12768"/>
    <cellStyle name="Total 18 2 2" xfId="16511"/>
    <cellStyle name="Total 18 2 2 2" xfId="24234"/>
    <cellStyle name="Total 19" xfId="7032"/>
    <cellStyle name="Total 19 2" xfId="12769"/>
    <cellStyle name="Total 19 2 2" xfId="16512"/>
    <cellStyle name="Total 19 2 2 2" xfId="24235"/>
    <cellStyle name="Total 2" xfId="903"/>
    <cellStyle name="Total 2 2" xfId="904"/>
    <cellStyle name="Total 2 2 2" xfId="2188"/>
    <cellStyle name="Total 2 2 2 2" xfId="3484"/>
    <cellStyle name="Total 2 2 2 2 2" xfId="24236"/>
    <cellStyle name="Total 2 2 2 2 3" xfId="16513"/>
    <cellStyle name="Total 2 2 2 3" xfId="12771"/>
    <cellStyle name="Total 2 2 3" xfId="1959"/>
    <cellStyle name="Total 2 2 4" xfId="2931"/>
    <cellStyle name="Total 2 2 5" xfId="7033"/>
    <cellStyle name="Total 2 3" xfId="1429"/>
    <cellStyle name="Total 2 3 2" xfId="2317"/>
    <cellStyle name="Total 2 3 2 2" xfId="3485"/>
    <cellStyle name="Total 2 3 2 2 2" xfId="24237"/>
    <cellStyle name="Total 2 3 2 2 3" xfId="16514"/>
    <cellStyle name="Total 2 3 2 3" xfId="12772"/>
    <cellStyle name="Total 2 3 3" xfId="2468"/>
    <cellStyle name="Total 2 3 4" xfId="8430"/>
    <cellStyle name="Total 2 4" xfId="1615"/>
    <cellStyle name="Total 2 4 2" xfId="2446"/>
    <cellStyle name="Total 2 4 2 2" xfId="3486"/>
    <cellStyle name="Total 2 4 3" xfId="2567"/>
    <cellStyle name="Total 2 4 4" xfId="10073"/>
    <cellStyle name="Total 2 5" xfId="1621"/>
    <cellStyle name="Total 2 5 2" xfId="2452"/>
    <cellStyle name="Total 2 5 2 2" xfId="3487"/>
    <cellStyle name="Total 2 5 2 2 2" xfId="24238"/>
    <cellStyle name="Total 2 5 2 3" xfId="16515"/>
    <cellStyle name="Total 2 5 3" xfId="2573"/>
    <cellStyle name="Total 2 5 4" xfId="12770"/>
    <cellStyle name="Total 2 6" xfId="1864"/>
    <cellStyle name="Total 2 6 2" xfId="3488"/>
    <cellStyle name="Total 2 7" xfId="1881"/>
    <cellStyle name="Total 2 7 2" xfId="3489"/>
    <cellStyle name="Total 2 8" xfId="1913"/>
    <cellStyle name="Total 2 8 2" xfId="3490"/>
    <cellStyle name="Total 2 9" xfId="2930"/>
    <cellStyle name="Total 20" xfId="7034"/>
    <cellStyle name="Total 20 2" xfId="12773"/>
    <cellStyle name="Total 20 2 2" xfId="16516"/>
    <cellStyle name="Total 20 2 2 2" xfId="24239"/>
    <cellStyle name="Total 21" xfId="7035"/>
    <cellStyle name="Total 21 2" xfId="12774"/>
    <cellStyle name="Total 21 2 2" xfId="16517"/>
    <cellStyle name="Total 21 2 2 2" xfId="24240"/>
    <cellStyle name="Total 22" xfId="7036"/>
    <cellStyle name="Total 22 2" xfId="12775"/>
    <cellStyle name="Total 22 2 2" xfId="16518"/>
    <cellStyle name="Total 22 2 2 2" xfId="24241"/>
    <cellStyle name="Total 23" xfId="17086"/>
    <cellStyle name="Total 3" xfId="905"/>
    <cellStyle name="Total 3 2" xfId="2189"/>
    <cellStyle name="Total 3 2 2" xfId="3491"/>
    <cellStyle name="Total 3 2 2 2" xfId="24242"/>
    <cellStyle name="Total 3 2 2 3" xfId="16519"/>
    <cellStyle name="Total 3 2 3" xfId="12776"/>
    <cellStyle name="Total 3 3" xfId="1958"/>
    <cellStyle name="Total 3 4" xfId="7037"/>
    <cellStyle name="Total 4" xfId="7038"/>
    <cellStyle name="Total 4 2" xfId="7039"/>
    <cellStyle name="Total 4 2 2" xfId="12778"/>
    <cellStyle name="Total 4 2 2 2" xfId="16520"/>
    <cellStyle name="Total 4 2 2 2 2" xfId="24243"/>
    <cellStyle name="Total 4 3" xfId="12777"/>
    <cellStyle name="Total 4 3 2" xfId="16521"/>
    <cellStyle name="Total 4 3 2 2" xfId="24244"/>
    <cellStyle name="Total 5" xfId="7040"/>
    <cellStyle name="Total 5 2" xfId="12779"/>
    <cellStyle name="Total 5 2 2" xfId="16522"/>
    <cellStyle name="Total 5 2 2 2" xfId="24245"/>
    <cellStyle name="Total 6" xfId="7041"/>
    <cellStyle name="Total 6 2" xfId="12780"/>
    <cellStyle name="Total 6 2 2" xfId="16523"/>
    <cellStyle name="Total 6 2 2 2" xfId="24246"/>
    <cellStyle name="Total 7" xfId="7042"/>
    <cellStyle name="Total 7 2" xfId="12781"/>
    <cellStyle name="Total 7 2 2" xfId="16524"/>
    <cellStyle name="Total 7 2 2 2" xfId="24247"/>
    <cellStyle name="Total 8" xfId="7043"/>
    <cellStyle name="Total 8 2" xfId="12782"/>
    <cellStyle name="Total 8 2 2" xfId="16525"/>
    <cellStyle name="Total 8 2 2 2" xfId="24248"/>
    <cellStyle name="Total 9" xfId="7044"/>
    <cellStyle name="Total 9 2" xfId="12783"/>
    <cellStyle name="Total 9 2 2" xfId="16526"/>
    <cellStyle name="Total 9 2 2 2" xfId="24249"/>
    <cellStyle name="Totals" xfId="906"/>
    <cellStyle name="Totals 2" xfId="1424"/>
    <cellStyle name="Totals 2 2" xfId="2313"/>
    <cellStyle name="Totals 2 2 2" xfId="3492"/>
    <cellStyle name="Totals 2 2 2 2" xfId="24250"/>
    <cellStyle name="Totals 2 2 3" xfId="16527"/>
    <cellStyle name="Totals 2 3" xfId="2464"/>
    <cellStyle name="Totals 2 4" xfId="12784"/>
    <cellStyle name="Totals 3" xfId="1002"/>
    <cellStyle name="Totals 3 2" xfId="2220"/>
    <cellStyle name="Totals 3 2 2" xfId="3493"/>
    <cellStyle name="Totals 3 3" xfId="2343"/>
    <cellStyle name="Totals 4" xfId="1723"/>
    <cellStyle name="Totals 4 2" xfId="3494"/>
    <cellStyle name="Totals 5" xfId="1885"/>
    <cellStyle name="Totals 5 2" xfId="3495"/>
    <cellStyle name="Two Dec." xfId="1405"/>
    <cellStyle name="Two Dec. 2" xfId="12785"/>
    <cellStyle name="Two Dec. 2 2" xfId="16528"/>
    <cellStyle name="Two Dec. 2 2 2" xfId="24251"/>
    <cellStyle name="Unp Comma [0]" xfId="907"/>
    <cellStyle name="Unp Comma [0] 2" xfId="983"/>
    <cellStyle name="Unp Comma [0] 2 2" xfId="2212"/>
    <cellStyle name="Unp Comma [0] 2 2 2" xfId="3496"/>
    <cellStyle name="Unp Comma [0] 2 2 2 2" xfId="24252"/>
    <cellStyle name="Unp Comma [0] 2 2 3" xfId="16529"/>
    <cellStyle name="Unp Comma [0] 2 3" xfId="2309"/>
    <cellStyle name="Unp Comma [0] 2 4" xfId="12786"/>
    <cellStyle name="Unp Comma [0] 3" xfId="1088"/>
    <cellStyle name="Unp Comma [0] 3 2" xfId="2250"/>
    <cellStyle name="Unp Comma [0] 3 2 2" xfId="3497"/>
    <cellStyle name="Unp Comma [0] 3 3" xfId="1941"/>
    <cellStyle name="Unp Comma [0] 4" xfId="1665"/>
    <cellStyle name="Unp Comma [0] 4 2" xfId="3498"/>
    <cellStyle name="Unp Comma [0] 5" xfId="1760"/>
    <cellStyle name="Unp Comma [0] 5 2" xfId="3499"/>
    <cellStyle name="Unp Comma [0] 6" xfId="1886"/>
    <cellStyle name="Unp Comma [0] 6 2" xfId="3500"/>
    <cellStyle name="Unp comment" xfId="908"/>
    <cellStyle name="Unp comment 2" xfId="1423"/>
    <cellStyle name="Unp comment 2 2" xfId="2312"/>
    <cellStyle name="Unp comment 2 2 2" xfId="3501"/>
    <cellStyle name="Unp comment 2 2 2 2" xfId="24253"/>
    <cellStyle name="Unp comment 2 2 3" xfId="16530"/>
    <cellStyle name="Unp comment 2 3" xfId="2463"/>
    <cellStyle name="Unp comment 2 4" xfId="12787"/>
    <cellStyle name="Unp comment 3" xfId="1018"/>
    <cellStyle name="Unp comment 3 2" xfId="2228"/>
    <cellStyle name="Unp comment 3 2 2" xfId="3502"/>
    <cellStyle name="Unp comment 3 3" xfId="2286"/>
    <cellStyle name="Unp comment 4" xfId="1806"/>
    <cellStyle name="Unp comment 4 2" xfId="3503"/>
    <cellStyle name="Unp comment 5" xfId="1887"/>
    <cellStyle name="Unp comment 5 2" xfId="3504"/>
    <cellStyle name="Unp Fixed (1)" xfId="909"/>
    <cellStyle name="Unp Fixed (1) 2" xfId="982"/>
    <cellStyle name="Unp Fixed (1) 2 2" xfId="2211"/>
    <cellStyle name="Unp Fixed (1) 2 2 2" xfId="3505"/>
    <cellStyle name="Unp Fixed (1) 2 2 2 2" xfId="24254"/>
    <cellStyle name="Unp Fixed (1) 2 2 3" xfId="16531"/>
    <cellStyle name="Unp Fixed (1) 2 3" xfId="1952"/>
    <cellStyle name="Unp Fixed (1) 2 4" xfId="12788"/>
    <cellStyle name="Unp Fixed (1) 3" xfId="1570"/>
    <cellStyle name="Unp Fixed (1) 3 2" xfId="2413"/>
    <cellStyle name="Unp Fixed (1) 3 2 2" xfId="3506"/>
    <cellStyle name="Unp Fixed (1) 3 3" xfId="2543"/>
    <cellStyle name="Unp Fixed (1) 4" xfId="1738"/>
    <cellStyle name="Unp Fixed (1) 4 2" xfId="3507"/>
    <cellStyle name="Unp Fixed (1) 5" xfId="1779"/>
    <cellStyle name="Unp Fixed (1) 5 2" xfId="3508"/>
    <cellStyle name="Unp Fixed (1) 6" xfId="1766"/>
    <cellStyle name="Unp Fixed (1) 6 2" xfId="3509"/>
    <cellStyle name="Unp Name" xfId="910"/>
    <cellStyle name="Unp Name 2" xfId="981"/>
    <cellStyle name="Unp Name 2 2" xfId="2210"/>
    <cellStyle name="Unp Name 2 2 2" xfId="3510"/>
    <cellStyle name="Unp Name 2 2 2 2" xfId="24255"/>
    <cellStyle name="Unp Name 2 2 3" xfId="16532"/>
    <cellStyle name="Unp Name 2 3" xfId="1953"/>
    <cellStyle name="Unp Name 2 4" xfId="12789"/>
    <cellStyle name="Unp Name 3" xfId="1202"/>
    <cellStyle name="Unp Name 3 2" xfId="2285"/>
    <cellStyle name="Unp Name 3 2 2" xfId="3511"/>
    <cellStyle name="Unp Name 3 3" xfId="2457"/>
    <cellStyle name="Unp Name 4" xfId="1664"/>
    <cellStyle name="Unp Name 4 2" xfId="3512"/>
    <cellStyle name="Unp Name 5" xfId="1805"/>
    <cellStyle name="Unp Name 5 2" xfId="3513"/>
    <cellStyle name="Unp Name 6" xfId="1888"/>
    <cellStyle name="Unp Name 6 2" xfId="3514"/>
    <cellStyle name="Unprot" xfId="911"/>
    <cellStyle name="Unprot 2" xfId="912"/>
    <cellStyle name="Unprot 2 2" xfId="1156"/>
    <cellStyle name="Unprot 2 3" xfId="16533"/>
    <cellStyle name="Unprot 2 3 2" xfId="24256"/>
    <cellStyle name="Unprot 2 4" xfId="12790"/>
    <cellStyle name="Unprot 3" xfId="1033"/>
    <cellStyle name="Unprot$" xfId="913"/>
    <cellStyle name="Unprot$ 2" xfId="914"/>
    <cellStyle name="Unprot$ 2 2" xfId="1157"/>
    <cellStyle name="Unprot$ 2 3" xfId="16534"/>
    <cellStyle name="Unprot$ 2 3 2" xfId="24257"/>
    <cellStyle name="Unprot$ 2 4" xfId="12791"/>
    <cellStyle name="Unprot$ 3" xfId="915"/>
    <cellStyle name="Unprot$ 3 2" xfId="1158"/>
    <cellStyle name="Unprot$ 4" xfId="916"/>
    <cellStyle name="Unprot_CurrencySKorea" xfId="7045"/>
    <cellStyle name="Unprotect" xfId="917"/>
    <cellStyle name="Unprotect 2" xfId="12792"/>
    <cellStyle name="Unprotect 2 2" xfId="16535"/>
    <cellStyle name="Unprotect 2 2 2" xfId="24258"/>
    <cellStyle name="UnProtectedCalc" xfId="918"/>
    <cellStyle name="UnProtectedCalc 2" xfId="12793"/>
    <cellStyle name="UnProtectedCalc 2 2" xfId="16536"/>
    <cellStyle name="UnProtectedCalc 2 2 2" xfId="24259"/>
    <cellStyle name="UOM center" xfId="919"/>
    <cellStyle name="UOM center 2" xfId="12794"/>
    <cellStyle name="UOM center 2 2" xfId="16537"/>
    <cellStyle name="UOM center 2 2 2" xfId="24260"/>
    <cellStyle name="User_Defined_A" xfId="920"/>
    <cellStyle name="Valign-bottom" xfId="921"/>
    <cellStyle name="Valign-centre" xfId="922"/>
    <cellStyle name="Valign-top" xfId="923"/>
    <cellStyle name="Value" xfId="924"/>
    <cellStyle name="Value 2" xfId="12795"/>
    <cellStyle name="Value 2 2" xfId="16538"/>
    <cellStyle name="Value 2 2 2" xfId="24261"/>
    <cellStyle name="Vérification" xfId="7046"/>
    <cellStyle name="Vérification 2" xfId="12796"/>
    <cellStyle name="Vérification 2 2" xfId="16539"/>
    <cellStyle name="Vérification 2 2 2" xfId="24262"/>
    <cellStyle name="Warning Text" xfId="2740" builtinId="11" customBuiltin="1"/>
    <cellStyle name="Warning Text 10" xfId="7047"/>
    <cellStyle name="Warning Text 10 2" xfId="12797"/>
    <cellStyle name="Warning Text 10 2 2" xfId="16540"/>
    <cellStyle name="Warning Text 10 2 2 2" xfId="24263"/>
    <cellStyle name="Warning Text 11" xfId="7048"/>
    <cellStyle name="Warning Text 11 2" xfId="12798"/>
    <cellStyle name="Warning Text 11 2 2" xfId="16541"/>
    <cellStyle name="Warning Text 11 2 2 2" xfId="24264"/>
    <cellStyle name="Warning Text 12" xfId="7049"/>
    <cellStyle name="Warning Text 12 2" xfId="12799"/>
    <cellStyle name="Warning Text 12 2 2" xfId="16542"/>
    <cellStyle name="Warning Text 12 2 2 2" xfId="24265"/>
    <cellStyle name="Warning Text 13" xfId="7050"/>
    <cellStyle name="Warning Text 13 2" xfId="12800"/>
    <cellStyle name="Warning Text 13 2 2" xfId="16543"/>
    <cellStyle name="Warning Text 13 2 2 2" xfId="24266"/>
    <cellStyle name="Warning Text 14" xfId="7051"/>
    <cellStyle name="Warning Text 14 2" xfId="12801"/>
    <cellStyle name="Warning Text 14 2 2" xfId="16544"/>
    <cellStyle name="Warning Text 14 2 2 2" xfId="24267"/>
    <cellStyle name="Warning Text 15" xfId="7052"/>
    <cellStyle name="Warning Text 15 2" xfId="12802"/>
    <cellStyle name="Warning Text 15 2 2" xfId="16545"/>
    <cellStyle name="Warning Text 15 2 2 2" xfId="24268"/>
    <cellStyle name="Warning Text 16" xfId="7053"/>
    <cellStyle name="Warning Text 16 2" xfId="12803"/>
    <cellStyle name="Warning Text 16 2 2" xfId="16546"/>
    <cellStyle name="Warning Text 16 2 2 2" xfId="24269"/>
    <cellStyle name="Warning Text 17" xfId="7054"/>
    <cellStyle name="Warning Text 17 2" xfId="12804"/>
    <cellStyle name="Warning Text 17 2 2" xfId="16547"/>
    <cellStyle name="Warning Text 17 2 2 2" xfId="24270"/>
    <cellStyle name="Warning Text 18" xfId="7055"/>
    <cellStyle name="Warning Text 18 2" xfId="12805"/>
    <cellStyle name="Warning Text 18 2 2" xfId="16548"/>
    <cellStyle name="Warning Text 18 2 2 2" xfId="24271"/>
    <cellStyle name="Warning Text 19" xfId="7056"/>
    <cellStyle name="Warning Text 19 2" xfId="12806"/>
    <cellStyle name="Warning Text 19 2 2" xfId="16549"/>
    <cellStyle name="Warning Text 19 2 2 2" xfId="24272"/>
    <cellStyle name="Warning Text 2" xfId="925"/>
    <cellStyle name="Warning Text 2 2" xfId="2932"/>
    <cellStyle name="Warning Text 2 2 2" xfId="16550"/>
    <cellStyle name="Warning Text 2 2 2 2" xfId="24273"/>
    <cellStyle name="Warning Text 2 2 3" xfId="12807"/>
    <cellStyle name="Warning Text 20" xfId="7057"/>
    <cellStyle name="Warning Text 20 2" xfId="12808"/>
    <cellStyle name="Warning Text 20 2 2" xfId="16551"/>
    <cellStyle name="Warning Text 20 2 2 2" xfId="24274"/>
    <cellStyle name="Warning Text 21" xfId="7058"/>
    <cellStyle name="Warning Text 21 2" xfId="12809"/>
    <cellStyle name="Warning Text 21 2 2" xfId="16552"/>
    <cellStyle name="Warning Text 21 2 2 2" xfId="24275"/>
    <cellStyle name="Warning Text 22" xfId="17087"/>
    <cellStyle name="Warning Text 3" xfId="926"/>
    <cellStyle name="Warning Text 3 2" xfId="12810"/>
    <cellStyle name="Warning Text 3 2 2" xfId="16553"/>
    <cellStyle name="Warning Text 3 2 2 2" xfId="24276"/>
    <cellStyle name="Warning Text 3 3" xfId="7059"/>
    <cellStyle name="Warning Text 4" xfId="7060"/>
    <cellStyle name="Warning Text 4 2" xfId="7061"/>
    <cellStyle name="Warning Text 4 2 2" xfId="12812"/>
    <cellStyle name="Warning Text 4 2 2 2" xfId="16554"/>
    <cellStyle name="Warning Text 4 2 2 2 2" xfId="24277"/>
    <cellStyle name="Warning Text 4 3" xfId="12811"/>
    <cellStyle name="Warning Text 4 3 2" xfId="16555"/>
    <cellStyle name="Warning Text 4 3 2 2" xfId="24278"/>
    <cellStyle name="Warning Text 5" xfId="7062"/>
    <cellStyle name="Warning Text 5 2" xfId="12813"/>
    <cellStyle name="Warning Text 5 2 2" xfId="16556"/>
    <cellStyle name="Warning Text 5 2 2 2" xfId="24279"/>
    <cellStyle name="Warning Text 6" xfId="7063"/>
    <cellStyle name="Warning Text 6 2" xfId="12814"/>
    <cellStyle name="Warning Text 6 2 2" xfId="16557"/>
    <cellStyle name="Warning Text 6 2 2 2" xfId="24280"/>
    <cellStyle name="Warning Text 7" xfId="7064"/>
    <cellStyle name="Warning Text 7 2" xfId="12815"/>
    <cellStyle name="Warning Text 7 2 2" xfId="16558"/>
    <cellStyle name="Warning Text 7 2 2 2" xfId="24281"/>
    <cellStyle name="Warning Text 8" xfId="7065"/>
    <cellStyle name="Warning Text 8 2" xfId="12816"/>
    <cellStyle name="Warning Text 8 2 2" xfId="16559"/>
    <cellStyle name="Warning Text 8 2 2 2" xfId="24282"/>
    <cellStyle name="Warning Text 9" xfId="7066"/>
    <cellStyle name="Warning Text 9 2" xfId="12817"/>
    <cellStyle name="Warning Text 9 2 2" xfId="16560"/>
    <cellStyle name="Warning Text 9 2 2 2" xfId="24283"/>
    <cellStyle name="waslotus" xfId="1406"/>
    <cellStyle name="waslotus 2" xfId="12818"/>
    <cellStyle name="waslotus 2 2" xfId="16561"/>
    <cellStyle name="waslotus 2 2 2" xfId="24284"/>
    <cellStyle name="WIP" xfId="927"/>
    <cellStyle name="WIP 2" xfId="2190"/>
    <cellStyle name="wk1_xls" xfId="1407"/>
    <cellStyle name="Year" xfId="928"/>
    <cellStyle name="Year 2" xfId="12819"/>
    <cellStyle name="Year 2 2" xfId="16562"/>
    <cellStyle name="Year 2 2 2" xfId="24285"/>
    <cellStyle name="Years" xfId="929"/>
    <cellStyle name="Years 2" xfId="930"/>
    <cellStyle name="Years 2 2" xfId="1159"/>
    <cellStyle name="Years 2 2 2" xfId="2275"/>
    <cellStyle name="Years 2 2 2 2" xfId="3516"/>
    <cellStyle name="Years 2 2 3" xfId="1928"/>
    <cellStyle name="Years 2 2 3 2" xfId="3517"/>
    <cellStyle name="Years 2 2 4" xfId="3515"/>
    <cellStyle name="Years 2 3" xfId="1440"/>
    <cellStyle name="Years 2 3 2" xfId="2324"/>
    <cellStyle name="Years 2 3 2 2" xfId="3518"/>
    <cellStyle name="Years 2 3 2 3" xfId="24286"/>
    <cellStyle name="Years 2 3 3" xfId="2473"/>
    <cellStyle name="Years 2 3 4" xfId="16563"/>
    <cellStyle name="Years 2 4" xfId="1019"/>
    <cellStyle name="Years 2 4 2" xfId="2229"/>
    <cellStyle name="Years 2 4 2 2" xfId="3519"/>
    <cellStyle name="Years 2 4 3" xfId="1950"/>
    <cellStyle name="Years 2 5" xfId="1722"/>
    <cellStyle name="Years 2 5 2" xfId="3520"/>
    <cellStyle name="Years 2 6" xfId="1668"/>
    <cellStyle name="Years 2 6 2" xfId="3521"/>
    <cellStyle name="Years 2 7" xfId="12820"/>
    <cellStyle name="Years 3" xfId="1037"/>
    <cellStyle name="Years 3 2" xfId="2238"/>
    <cellStyle name="Years 3 2 2" xfId="3523"/>
    <cellStyle name="Years 3 3" xfId="1947"/>
    <cellStyle name="Years 3 3 2" xfId="3524"/>
    <cellStyle name="Years 3 4" xfId="3522"/>
    <cellStyle name="Years 4" xfId="1189"/>
    <cellStyle name="Years 4 2" xfId="2281"/>
    <cellStyle name="Years 4 2 2" xfId="3525"/>
    <cellStyle name="Years 4 3" xfId="2453"/>
    <cellStyle name="Years 5" xfId="1510"/>
    <cellStyle name="Years 5 2" xfId="2372"/>
    <cellStyle name="Years 5 2 2" xfId="3526"/>
    <cellStyle name="Years 5 3" xfId="2510"/>
    <cellStyle name="Years 6" xfId="1788"/>
    <cellStyle name="Years 6 2" xfId="3527"/>
    <cellStyle name="Years 7" xfId="1896"/>
    <cellStyle name="Years 7 2" xfId="3528"/>
    <cellStyle name="Zero" xfId="931"/>
    <cellStyle name="Zero 2" xfId="2191"/>
    <cellStyle name="Zero Dec." xfId="1408"/>
    <cellStyle name="Zero Dec. 2" xfId="12821"/>
    <cellStyle name="Zero Dec. 2 2" xfId="16564"/>
    <cellStyle name="Zero Dec. 2 2 2" xfId="24287"/>
    <cellStyle name="Денежный [0]_J11-NORT" xfId="932"/>
    <cellStyle name="Денежный_J11-NORT" xfId="933"/>
    <cellStyle name="Обычный_forma" xfId="934"/>
    <cellStyle name="Тысячи [0]_J11-NORT" xfId="935"/>
    <cellStyle name="Тысячи_J11-NORT" xfId="936"/>
    <cellStyle name="Финансовый [0]_Tabl_0303_0304" xfId="937"/>
    <cellStyle name="Финансовый_Tabl_0303_0304" xfId="93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3543300</xdr:colOff>
      <xdr:row>0</xdr:row>
      <xdr:rowOff>0</xdr:rowOff>
    </xdr:from>
    <xdr:to>
      <xdr:col>2</xdr:col>
      <xdr:colOff>0</xdr:colOff>
      <xdr:row>6</xdr:row>
      <xdr:rowOff>114300</xdr:rowOff>
    </xdr:to>
    <xdr:pic>
      <xdr:nvPicPr>
        <xdr:cNvPr id="7241" name="Picture 1" descr="aeso_n_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4320" y="0"/>
          <a:ext cx="1874520" cy="861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showGridLines="0" tabSelected="1" workbookViewId="0"/>
  </sheetViews>
  <sheetFormatPr defaultColWidth="9.33203125" defaultRowHeight="12.75"/>
  <cols>
    <col min="1" max="1" width="8.83203125" style="346" customWidth="1"/>
    <col min="2" max="2" width="88.83203125" style="346" customWidth="1"/>
    <col min="3" max="16384" width="9.33203125" style="346"/>
  </cols>
  <sheetData>
    <row r="1" spans="1:9" s="335" customFormat="1" ht="5.0999999999999996" customHeight="1">
      <c r="B1" s="336"/>
    </row>
    <row r="2" spans="1:9" s="335" customFormat="1" ht="11.25" customHeight="1">
      <c r="A2" s="414" t="str">
        <f>Applicant</f>
        <v>Alberta Electric System Operator</v>
      </c>
    </row>
    <row r="3" spans="1:9" s="335" customFormat="1" ht="11.25" customHeight="1">
      <c r="A3" s="414" t="str">
        <f>Application</f>
        <v>2018 ISO Tariff Application</v>
      </c>
    </row>
    <row r="4" spans="1:9" s="335" customFormat="1" ht="11.25" customHeight="1">
      <c r="A4" s="415" t="str">
        <f>TableDate</f>
        <v>September 14, 2017</v>
      </c>
    </row>
    <row r="5" spans="1:9" s="335" customFormat="1" ht="11.25" customHeight="1">
      <c r="A5" s="414"/>
    </row>
    <row r="6" spans="1:9" s="335" customFormat="1" ht="11.25" customHeight="1">
      <c r="A6" s="414" t="str">
        <f>ApplicationSection</f>
        <v>Appendix H — 2018 Rate Calculations</v>
      </c>
      <c r="I6" s="337"/>
    </row>
    <row r="7" spans="1:9" s="335" customFormat="1" ht="11.25" customHeight="1">
      <c r="A7" s="414" t="s">
        <v>338</v>
      </c>
    </row>
    <row r="8" spans="1:9">
      <c r="A8" s="413"/>
    </row>
    <row r="9" spans="1:9" s="398" customFormat="1">
      <c r="A9" s="740" t="s">
        <v>524</v>
      </c>
      <c r="B9" s="740"/>
    </row>
    <row r="10" spans="1:9" s="398" customFormat="1">
      <c r="A10" s="740" t="s">
        <v>489</v>
      </c>
      <c r="B10" s="740"/>
    </row>
    <row r="11" spans="1:9">
      <c r="A11" s="413"/>
    </row>
    <row r="12" spans="1:9" s="335" customFormat="1">
      <c r="A12" s="428" t="s">
        <v>525</v>
      </c>
      <c r="B12" s="430" t="s">
        <v>490</v>
      </c>
    </row>
    <row r="13" spans="1:9">
      <c r="A13" s="428" t="s">
        <v>526</v>
      </c>
      <c r="B13" s="346" t="str">
        <f>'H-2 TFO Rev Req'!A5</f>
        <v>2018 Forecast Transmission Facility Owner Wires Costs</v>
      </c>
    </row>
    <row r="14" spans="1:9">
      <c r="A14" s="428" t="s">
        <v>527</v>
      </c>
      <c r="B14" s="346" t="s">
        <v>31</v>
      </c>
    </row>
    <row r="15" spans="1:9">
      <c r="A15" s="428" t="s">
        <v>528</v>
      </c>
      <c r="B15" s="346" t="s">
        <v>34</v>
      </c>
    </row>
    <row r="16" spans="1:9">
      <c r="A16" s="428" t="s">
        <v>529</v>
      </c>
      <c r="B16" s="430" t="s">
        <v>374</v>
      </c>
    </row>
    <row r="17" spans="1:2">
      <c r="A17" s="428" t="s">
        <v>530</v>
      </c>
      <c r="B17" s="346" t="s">
        <v>181</v>
      </c>
    </row>
    <row r="18" spans="1:2">
      <c r="A18" s="428" t="s">
        <v>531</v>
      </c>
      <c r="B18" s="346" t="s">
        <v>103</v>
      </c>
    </row>
    <row r="19" spans="1:2">
      <c r="A19" s="428" t="s">
        <v>532</v>
      </c>
      <c r="B19" s="346" t="s">
        <v>74</v>
      </c>
    </row>
    <row r="20" spans="1:2">
      <c r="A20" s="428" t="s">
        <v>533</v>
      </c>
      <c r="B20" s="346" t="s">
        <v>89</v>
      </c>
    </row>
    <row r="21" spans="1:2">
      <c r="A21" s="428" t="s">
        <v>534</v>
      </c>
      <c r="B21" s="346" t="s">
        <v>73</v>
      </c>
    </row>
    <row r="22" spans="1:2">
      <c r="A22" s="428" t="s">
        <v>535</v>
      </c>
      <c r="B22" s="346" t="s">
        <v>334</v>
      </c>
    </row>
    <row r="23" spans="1:2">
      <c r="A23" s="428" t="s">
        <v>536</v>
      </c>
      <c r="B23" s="430" t="s">
        <v>495</v>
      </c>
    </row>
    <row r="24" spans="1:2">
      <c r="A24" s="428" t="s">
        <v>537</v>
      </c>
      <c r="B24" s="430" t="s">
        <v>496</v>
      </c>
    </row>
    <row r="25" spans="1:2">
      <c r="A25" s="428" t="s">
        <v>538</v>
      </c>
      <c r="B25" s="346" t="s">
        <v>364</v>
      </c>
    </row>
    <row r="26" spans="1:2">
      <c r="A26" s="428" t="s">
        <v>539</v>
      </c>
      <c r="B26" s="430" t="s">
        <v>492</v>
      </c>
    </row>
    <row r="27" spans="1:2">
      <c r="A27" s="428" t="s">
        <v>540</v>
      </c>
      <c r="B27" s="346" t="s">
        <v>341</v>
      </c>
    </row>
  </sheetData>
  <mergeCells count="2">
    <mergeCell ref="A9:B9"/>
    <mergeCell ref="A10:B10"/>
  </mergeCells>
  <phoneticPr fontId="13" type="noConversion"/>
  <pageMargins left="0.25" right="0.25" top="0.75" bottom="0.75" header="0.3" footer="0.3"/>
  <pageSetup orientation="portrait" r:id="rId1"/>
  <headerFooter alignWithMargins="0">
    <oddFooter>&amp;L&amp;A&amp;CConfidentiality: Public&amp;R&amp;P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3"/>
  <sheetViews>
    <sheetView showGridLines="0" zoomScaleNormal="100" workbookViewId="0"/>
  </sheetViews>
  <sheetFormatPr defaultRowHeight="12.75"/>
  <cols>
    <col min="1" max="1" width="4.83203125" customWidth="1"/>
    <col min="2" max="2" width="1" customWidth="1"/>
    <col min="3" max="3" width="2.83203125" customWidth="1"/>
    <col min="4" max="4" width="28.83203125" customWidth="1"/>
    <col min="5" max="5" width="1" customWidth="1"/>
    <col min="6" max="6" width="9.83203125" customWidth="1"/>
    <col min="7" max="8" width="1" customWidth="1"/>
    <col min="9" max="10" width="9.33203125" customWidth="1"/>
    <col min="11" max="12" width="1" customWidth="1"/>
    <col min="13" max="14" width="9.33203125" customWidth="1"/>
    <col min="15" max="16" width="1" customWidth="1"/>
    <col min="17" max="18" width="9.33203125" customWidth="1"/>
    <col min="19" max="20" width="1" customWidth="1"/>
    <col min="21" max="22" width="9.33203125" customWidth="1"/>
    <col min="23" max="24" width="1" customWidth="1"/>
    <col min="25" max="26" width="9.33203125" customWidth="1"/>
  </cols>
  <sheetData>
    <row r="1" spans="1:26" s="3" customFormat="1">
      <c r="A1" s="5" t="str">
        <f>Applicant</f>
        <v>Alberta Electric System Operator</v>
      </c>
      <c r="B1" s="5"/>
      <c r="C1" s="5"/>
      <c r="D1" s="5"/>
      <c r="E1" s="5"/>
      <c r="F1" s="5"/>
      <c r="G1" s="5"/>
      <c r="H1" s="5"/>
      <c r="I1" s="5"/>
      <c r="J1" s="5"/>
      <c r="K1" s="5"/>
      <c r="L1" s="5"/>
      <c r="M1" s="5"/>
      <c r="N1" s="5"/>
      <c r="O1" s="5"/>
      <c r="P1" s="5"/>
      <c r="Q1" s="5"/>
      <c r="R1" s="5"/>
      <c r="S1" s="5"/>
      <c r="T1" s="5"/>
      <c r="U1" s="5"/>
      <c r="V1" s="5"/>
      <c r="W1" s="5"/>
      <c r="Z1" s="4" t="str">
        <f ca="1">TablePrefix&amp;TRIM(MID(CELL("filename",AB2),FIND("]",CELL("filename",AB2))+1,4))&amp;TableSuffix</f>
        <v>Table H-9</v>
      </c>
    </row>
    <row r="2" spans="1:26" s="3" customFormat="1">
      <c r="A2" s="5" t="str">
        <f>Application</f>
        <v>2018 ISO Tariff Application</v>
      </c>
      <c r="B2" s="5"/>
      <c r="C2" s="5"/>
      <c r="D2" s="5"/>
      <c r="E2" s="5"/>
      <c r="F2" s="5"/>
      <c r="G2" s="5"/>
      <c r="H2" s="5"/>
      <c r="I2" s="5"/>
      <c r="J2" s="5"/>
      <c r="K2" s="5"/>
      <c r="L2" s="5"/>
      <c r="M2" s="5"/>
      <c r="N2" s="5"/>
      <c r="O2" s="5"/>
      <c r="P2" s="5"/>
      <c r="Q2" s="5"/>
      <c r="R2" s="5"/>
      <c r="S2" s="5"/>
      <c r="T2" s="5"/>
      <c r="U2" s="5"/>
      <c r="V2" s="5"/>
      <c r="W2" s="5"/>
      <c r="Z2" s="4" t="str">
        <f>TableDate</f>
        <v>September 14, 2017</v>
      </c>
    </row>
    <row r="3" spans="1:26">
      <c r="Y3" s="2"/>
      <c r="Z3" s="2"/>
    </row>
    <row r="4" spans="1:26">
      <c r="A4" s="347" t="str">
        <f>TableGroup2</f>
        <v>Appendix H — 2018 Rate Calculations</v>
      </c>
      <c r="B4" s="6"/>
      <c r="C4" s="6"/>
      <c r="D4" s="6"/>
      <c r="E4" s="6"/>
      <c r="F4" s="6"/>
      <c r="G4" s="6"/>
      <c r="H4" s="6"/>
      <c r="I4" s="6"/>
      <c r="J4" s="6"/>
      <c r="K4" s="6"/>
      <c r="L4" s="6"/>
      <c r="M4" s="6"/>
      <c r="N4" s="6"/>
      <c r="O4" s="6"/>
      <c r="P4" s="6"/>
      <c r="Q4" s="6"/>
      <c r="R4" s="6"/>
      <c r="S4" s="6"/>
      <c r="T4" s="6"/>
      <c r="U4" s="6"/>
      <c r="V4" s="6"/>
      <c r="W4" s="6"/>
      <c r="X4" s="6"/>
      <c r="Y4" s="6"/>
      <c r="Z4" s="6"/>
    </row>
    <row r="5" spans="1:26">
      <c r="A5" s="6" t="s">
        <v>89</v>
      </c>
      <c r="B5" s="6"/>
      <c r="C5" s="6"/>
      <c r="D5" s="6"/>
      <c r="E5" s="6"/>
      <c r="F5" s="6"/>
      <c r="G5" s="6"/>
      <c r="H5" s="6"/>
      <c r="I5" s="6"/>
      <c r="J5" s="6"/>
      <c r="K5" s="6"/>
      <c r="L5" s="6"/>
      <c r="M5" s="6"/>
      <c r="N5" s="6"/>
      <c r="O5" s="6"/>
      <c r="P5" s="6"/>
      <c r="Q5" s="6"/>
      <c r="R5" s="6"/>
      <c r="S5" s="6"/>
      <c r="T5" s="6"/>
      <c r="U5" s="6"/>
      <c r="V5" s="6"/>
      <c r="W5" s="6"/>
      <c r="X5" s="6"/>
      <c r="Y5" s="6"/>
      <c r="Z5" s="6"/>
    </row>
    <row r="6" spans="1:26">
      <c r="I6" s="91"/>
    </row>
    <row r="7" spans="1:26" s="252" customFormat="1">
      <c r="F7" s="252" t="s">
        <v>2</v>
      </c>
      <c r="I7" s="252" t="s">
        <v>3</v>
      </c>
      <c r="J7" s="252" t="s">
        <v>4</v>
      </c>
      <c r="M7" s="252" t="s">
        <v>5</v>
      </c>
      <c r="N7" s="252" t="s">
        <v>25</v>
      </c>
      <c r="Q7" s="252" t="s">
        <v>26</v>
      </c>
      <c r="R7" s="252" t="s">
        <v>27</v>
      </c>
      <c r="U7" s="252" t="s">
        <v>50</v>
      </c>
      <c r="V7" s="252" t="s">
        <v>51</v>
      </c>
      <c r="Y7" s="252" t="s">
        <v>93</v>
      </c>
      <c r="Z7" s="252" t="s">
        <v>94</v>
      </c>
    </row>
    <row r="9" spans="1:26" s="44" customFormat="1">
      <c r="F9" s="62" t="s">
        <v>33</v>
      </c>
      <c r="H9" s="205"/>
      <c r="I9" s="45" t="s">
        <v>164</v>
      </c>
      <c r="J9" s="45"/>
      <c r="K9" s="45"/>
      <c r="L9" s="45"/>
      <c r="M9" s="45"/>
      <c r="N9" s="45"/>
      <c r="O9" s="45"/>
      <c r="P9" s="45"/>
      <c r="Q9" s="45"/>
      <c r="R9" s="45"/>
      <c r="S9" s="45"/>
      <c r="T9" s="45"/>
      <c r="U9" s="45"/>
      <c r="V9" s="45"/>
      <c r="W9" s="45"/>
      <c r="X9" s="45"/>
      <c r="Y9" s="45"/>
      <c r="Z9" s="45"/>
    </row>
    <row r="10" spans="1:26" s="44" customFormat="1">
      <c r="F10" s="50" t="s">
        <v>81</v>
      </c>
      <c r="H10" s="98"/>
      <c r="I10" s="45" t="s">
        <v>165</v>
      </c>
      <c r="J10" s="45"/>
      <c r="L10" s="98"/>
      <c r="M10" s="45" t="s">
        <v>95</v>
      </c>
      <c r="N10" s="45"/>
      <c r="P10" s="107"/>
      <c r="Q10" s="45" t="s">
        <v>87</v>
      </c>
      <c r="R10" s="45"/>
      <c r="T10" s="107"/>
      <c r="U10" s="45" t="s">
        <v>88</v>
      </c>
      <c r="V10" s="45"/>
      <c r="X10" s="107"/>
      <c r="Y10" s="45" t="s">
        <v>92</v>
      </c>
      <c r="Z10" s="45"/>
    </row>
    <row r="11" spans="1:26" s="47" customFormat="1" ht="25.5">
      <c r="A11" s="46" t="s">
        <v>0</v>
      </c>
      <c r="C11" s="48" t="s">
        <v>1</v>
      </c>
      <c r="D11" s="48"/>
      <c r="E11" s="749" t="s">
        <v>456</v>
      </c>
      <c r="F11" s="749"/>
      <c r="G11" s="750"/>
      <c r="H11" s="99"/>
      <c r="I11" s="46" t="s">
        <v>22</v>
      </c>
      <c r="J11" s="49" t="s">
        <v>23</v>
      </c>
      <c r="L11" s="99"/>
      <c r="M11" s="46" t="s">
        <v>22</v>
      </c>
      <c r="N11" s="49" t="s">
        <v>23</v>
      </c>
      <c r="P11" s="99"/>
      <c r="Q11" s="46" t="s">
        <v>22</v>
      </c>
      <c r="R11" s="49" t="s">
        <v>23</v>
      </c>
      <c r="T11" s="99"/>
      <c r="U11" s="46" t="s">
        <v>22</v>
      </c>
      <c r="V11" s="49" t="s">
        <v>23</v>
      </c>
      <c r="X11" s="99"/>
      <c r="Y11" s="46" t="s">
        <v>22</v>
      </c>
      <c r="Z11" s="49" t="s">
        <v>23</v>
      </c>
    </row>
    <row r="12" spans="1:26" s="24" customFormat="1" ht="18.95" customHeight="1">
      <c r="A12" s="7">
        <v>1</v>
      </c>
      <c r="C12" s="25" t="s">
        <v>6</v>
      </c>
      <c r="D12" s="25"/>
      <c r="E12" s="25"/>
      <c r="F12" s="483"/>
      <c r="G12" s="28"/>
      <c r="H12" s="111"/>
      <c r="I12" s="127"/>
      <c r="J12" s="128"/>
      <c r="K12" s="28"/>
      <c r="L12" s="111"/>
      <c r="M12" s="127"/>
      <c r="N12" s="128"/>
      <c r="O12" s="28"/>
      <c r="P12" s="111"/>
      <c r="Q12" s="127"/>
      <c r="R12" s="128"/>
      <c r="S12" s="28"/>
      <c r="T12" s="111"/>
      <c r="U12" s="127"/>
      <c r="V12" s="128"/>
      <c r="W12" s="28"/>
      <c r="X12" s="111"/>
      <c r="Y12" s="127"/>
      <c r="Z12" s="128"/>
    </row>
    <row r="13" spans="1:26">
      <c r="A13" s="7">
        <f t="shared" ref="A13:A33" si="0">A12+1</f>
        <v>2</v>
      </c>
      <c r="C13" t="s">
        <v>96</v>
      </c>
      <c r="F13" s="80">
        <f>'H-3 Allocation'!N13</f>
        <v>0</v>
      </c>
      <c r="G13" s="18"/>
      <c r="H13" s="109"/>
      <c r="I13" s="90">
        <v>0</v>
      </c>
      <c r="J13" s="80">
        <f>$F13*I13</f>
        <v>0</v>
      </c>
      <c r="K13" s="18"/>
      <c r="L13" s="109"/>
      <c r="M13" s="90">
        <v>0</v>
      </c>
      <c r="N13" s="80">
        <f>$F13*M13</f>
        <v>0</v>
      </c>
      <c r="O13" s="18"/>
      <c r="P13" s="109"/>
      <c r="Q13" s="90">
        <v>0</v>
      </c>
      <c r="R13" s="80">
        <f>$F13*Q13</f>
        <v>0</v>
      </c>
      <c r="S13" s="18"/>
      <c r="T13" s="109"/>
      <c r="U13" s="38">
        <v>0</v>
      </c>
      <c r="V13" s="80">
        <f>$F13*U13</f>
        <v>0</v>
      </c>
      <c r="W13" s="18"/>
      <c r="X13" s="109"/>
      <c r="Y13" s="90">
        <f>IF(IF(F13=0,0,1-#REF!-M13-Q13-U13)&lt;0.0001,0,IF(F13=0,0,1-#REF!-M13-Q13-U13))</f>
        <v>0</v>
      </c>
      <c r="Z13" s="80">
        <f>$F13*Y13</f>
        <v>0</v>
      </c>
    </row>
    <row r="14" spans="1:26">
      <c r="A14" s="7">
        <f t="shared" si="0"/>
        <v>3</v>
      </c>
      <c r="C14" t="s">
        <v>377</v>
      </c>
      <c r="F14" s="80">
        <f>'H-3 Allocation'!N14</f>
        <v>0</v>
      </c>
      <c r="G14" s="18"/>
      <c r="H14" s="109"/>
      <c r="I14" s="90">
        <v>0</v>
      </c>
      <c r="J14" s="80">
        <f>$F14*I14</f>
        <v>0</v>
      </c>
      <c r="K14" s="18"/>
      <c r="L14" s="109"/>
      <c r="M14" s="90">
        <v>0</v>
      </c>
      <c r="N14" s="80">
        <f>$F14*M14</f>
        <v>0</v>
      </c>
      <c r="O14" s="18"/>
      <c r="P14" s="109"/>
      <c r="Q14" s="90">
        <v>0</v>
      </c>
      <c r="R14" s="80">
        <f>$F14*Q14</f>
        <v>0</v>
      </c>
      <c r="S14" s="18"/>
      <c r="T14" s="109"/>
      <c r="U14" s="38">
        <v>0</v>
      </c>
      <c r="V14" s="80">
        <f>$F14*U14</f>
        <v>0</v>
      </c>
      <c r="W14" s="18"/>
      <c r="X14" s="109"/>
      <c r="Y14" s="90">
        <f>IF(IF(F14=0,0,1-#REF!-M14-Q14-U14)&lt;0.0001,0,IF(F14=0,0,1-#REF!-M14-Q14-U14))</f>
        <v>0</v>
      </c>
      <c r="Z14" s="80">
        <f>$F14*Y14</f>
        <v>0</v>
      </c>
    </row>
    <row r="15" spans="1:26">
      <c r="A15" s="7">
        <f t="shared" si="0"/>
        <v>4</v>
      </c>
      <c r="C15" t="s">
        <v>97</v>
      </c>
      <c r="F15" s="80">
        <f>'H-3 Allocation'!N14</f>
        <v>0</v>
      </c>
      <c r="G15" s="18"/>
      <c r="H15" s="109"/>
      <c r="I15" s="90">
        <v>0</v>
      </c>
      <c r="J15" s="80">
        <f>$F15*I15</f>
        <v>0</v>
      </c>
      <c r="K15" s="18"/>
      <c r="L15" s="109"/>
      <c r="M15" s="90">
        <v>0</v>
      </c>
      <c r="N15" s="80">
        <f>$F15*M15</f>
        <v>0</v>
      </c>
      <c r="O15" s="18"/>
      <c r="P15" s="109"/>
      <c r="Q15" s="90">
        <v>0</v>
      </c>
      <c r="R15" s="80">
        <f>$F15*Q15</f>
        <v>0</v>
      </c>
      <c r="S15" s="18"/>
      <c r="T15" s="109"/>
      <c r="U15" s="90">
        <v>0</v>
      </c>
      <c r="V15" s="80">
        <f>$F15*U15</f>
        <v>0</v>
      </c>
      <c r="W15" s="18"/>
      <c r="X15" s="109"/>
      <c r="Y15" s="90">
        <f>IF(IF(F15=0,0,1-#REF!-M15-Q15-U15)&lt;0.0001,0,IF(F15=0,0,1-#REF!-M15-Q15-U15))</f>
        <v>0</v>
      </c>
      <c r="Z15" s="80">
        <f>$F15*Y15</f>
        <v>0</v>
      </c>
    </row>
    <row r="16" spans="1:26" s="9" customFormat="1" ht="18.95" customHeight="1">
      <c r="A16" s="8">
        <f t="shared" si="0"/>
        <v>5</v>
      </c>
      <c r="C16" s="12" t="s">
        <v>98</v>
      </c>
      <c r="D16" s="12"/>
      <c r="E16" s="12"/>
      <c r="F16" s="131">
        <f>SUM(F13:F15)</f>
        <v>0</v>
      </c>
      <c r="G16" s="19"/>
      <c r="H16" s="110"/>
      <c r="I16" s="70">
        <f>IF($F16=0,0,J16/$F16)</f>
        <v>0</v>
      </c>
      <c r="J16" s="131">
        <f>SUM(J13:J15)</f>
        <v>0</v>
      </c>
      <c r="K16" s="19"/>
      <c r="L16" s="110"/>
      <c r="M16" s="70">
        <f>IF($F16=0,0,N16/$F16)</f>
        <v>0</v>
      </c>
      <c r="N16" s="131">
        <f>SUM(N13:N15)</f>
        <v>0</v>
      </c>
      <c r="O16" s="19"/>
      <c r="P16" s="110"/>
      <c r="Q16" s="70">
        <f>IF($F16=0,0,R16/$F16)</f>
        <v>0</v>
      </c>
      <c r="R16" s="131">
        <f>SUM(R13:R15)</f>
        <v>0</v>
      </c>
      <c r="S16" s="19"/>
      <c r="T16" s="110"/>
      <c r="U16" s="70">
        <f>IF($F16=0,0,V16/$F16)</f>
        <v>0</v>
      </c>
      <c r="V16" s="131">
        <f>SUM(V13:V15)</f>
        <v>0</v>
      </c>
      <c r="W16" s="19"/>
      <c r="X16" s="110"/>
      <c r="Y16" s="70">
        <f>IF($F16=0,0,Z16/$F16)</f>
        <v>0</v>
      </c>
      <c r="Z16" s="131">
        <f>SUM(Z13:Z15)</f>
        <v>0</v>
      </c>
    </row>
    <row r="17" spans="1:26" ht="18.95" customHeight="1">
      <c r="A17" s="7">
        <f t="shared" si="0"/>
        <v>6</v>
      </c>
      <c r="C17" s="2" t="s">
        <v>11</v>
      </c>
      <c r="D17" s="2"/>
      <c r="F17" s="37"/>
      <c r="G17" s="18"/>
      <c r="H17" s="109"/>
      <c r="I17" s="38"/>
      <c r="J17" s="39"/>
      <c r="K17" s="18"/>
      <c r="L17" s="109"/>
      <c r="M17" s="38"/>
      <c r="N17" s="39"/>
      <c r="O17" s="18"/>
      <c r="P17" s="109"/>
      <c r="Q17" s="38"/>
      <c r="R17" s="39"/>
      <c r="S17" s="18"/>
      <c r="T17" s="109"/>
      <c r="U17" s="38"/>
      <c r="V17" s="39"/>
      <c r="W17" s="18"/>
      <c r="X17" s="109"/>
      <c r="Y17" s="38"/>
      <c r="Z17" s="39"/>
    </row>
    <row r="18" spans="1:26">
      <c r="A18" s="7">
        <f t="shared" si="0"/>
        <v>7</v>
      </c>
      <c r="C18" t="s">
        <v>12</v>
      </c>
      <c r="F18" s="80">
        <f>'H-3 Allocation'!N17</f>
        <v>0</v>
      </c>
      <c r="G18" s="18"/>
      <c r="H18" s="109"/>
      <c r="I18" s="90">
        <v>0</v>
      </c>
      <c r="J18" s="80">
        <f>$F18*I18</f>
        <v>0</v>
      </c>
      <c r="K18" s="18"/>
      <c r="L18" s="109"/>
      <c r="M18" s="90">
        <v>0</v>
      </c>
      <c r="N18" s="80">
        <f>$F18*M18</f>
        <v>0</v>
      </c>
      <c r="O18" s="18"/>
      <c r="P18" s="109"/>
      <c r="Q18" s="90">
        <v>0</v>
      </c>
      <c r="R18" s="80">
        <f>$F18*Q18</f>
        <v>0</v>
      </c>
      <c r="S18" s="18"/>
      <c r="T18" s="109"/>
      <c r="U18" s="90">
        <v>0</v>
      </c>
      <c r="V18" s="80">
        <f>$F18*U18</f>
        <v>0</v>
      </c>
      <c r="W18" s="18"/>
      <c r="X18" s="109"/>
      <c r="Y18" s="90">
        <f>IF(IF(F18=0,0,1-#REF!-M18-Q18-U18)&lt;0.0001,0,IF(F18=0,0,1-#REF!-M18-Q18-U18))</f>
        <v>0</v>
      </c>
      <c r="Z18" s="80">
        <f>$F18*Y18</f>
        <v>0</v>
      </c>
    </row>
    <row r="19" spans="1:26">
      <c r="A19" s="7">
        <f t="shared" si="0"/>
        <v>8</v>
      </c>
      <c r="C19" t="s">
        <v>13</v>
      </c>
      <c r="F19" s="41"/>
      <c r="G19" s="18"/>
      <c r="H19" s="109"/>
      <c r="I19" s="38"/>
      <c r="J19" s="41"/>
      <c r="K19" s="18"/>
      <c r="L19" s="109"/>
      <c r="M19" s="38"/>
      <c r="N19" s="41"/>
      <c r="O19" s="18"/>
      <c r="P19" s="109"/>
      <c r="Q19" s="38"/>
      <c r="R19" s="41"/>
      <c r="S19" s="18"/>
      <c r="T19" s="109"/>
      <c r="U19" s="38"/>
      <c r="V19" s="41"/>
      <c r="W19" s="18"/>
      <c r="X19" s="109"/>
      <c r="Y19" s="38"/>
      <c r="Z19" s="41"/>
    </row>
    <row r="20" spans="1:26">
      <c r="A20" s="7">
        <f t="shared" si="0"/>
        <v>9</v>
      </c>
      <c r="D20" t="s">
        <v>14</v>
      </c>
      <c r="F20" s="80">
        <f>'H-3 Allocation'!N19</f>
        <v>0</v>
      </c>
      <c r="G20" s="18"/>
      <c r="H20" s="109"/>
      <c r="I20" s="90">
        <v>0</v>
      </c>
      <c r="J20" s="80">
        <f>$F20*I20</f>
        <v>0</v>
      </c>
      <c r="K20" s="18"/>
      <c r="L20" s="109"/>
      <c r="M20" s="90">
        <v>0</v>
      </c>
      <c r="N20" s="80">
        <f>$F20*M20</f>
        <v>0</v>
      </c>
      <c r="O20" s="18"/>
      <c r="P20" s="109"/>
      <c r="Q20" s="90">
        <v>0</v>
      </c>
      <c r="R20" s="80">
        <f>$F20*Q20</f>
        <v>0</v>
      </c>
      <c r="S20" s="18"/>
      <c r="T20" s="109"/>
      <c r="U20" s="90">
        <v>0</v>
      </c>
      <c r="V20" s="80">
        <f>$F20*U20</f>
        <v>0</v>
      </c>
      <c r="W20" s="18"/>
      <c r="X20" s="109"/>
      <c r="Y20" s="90">
        <f>IF(IF(F20=0,0,1-#REF!-M20-Q20-U20)&lt;0.0001,0,IF(F20=0,0,1-#REF!-M20-Q20-U20))</f>
        <v>0</v>
      </c>
      <c r="Z20" s="80">
        <f>$F20*Y20</f>
        <v>0</v>
      </c>
    </row>
    <row r="21" spans="1:26">
      <c r="A21" s="7">
        <f t="shared" si="0"/>
        <v>10</v>
      </c>
      <c r="D21" t="s">
        <v>15</v>
      </c>
      <c r="F21" s="80">
        <f>'H-3 Allocation'!N20</f>
        <v>0</v>
      </c>
      <c r="G21" s="18"/>
      <c r="H21" s="109"/>
      <c r="I21" s="90">
        <v>0</v>
      </c>
      <c r="J21" s="80">
        <f>$F21*I21</f>
        <v>0</v>
      </c>
      <c r="K21" s="18"/>
      <c r="L21" s="109"/>
      <c r="M21" s="90">
        <v>0</v>
      </c>
      <c r="N21" s="80">
        <f>$F21*M21</f>
        <v>0</v>
      </c>
      <c r="O21" s="18"/>
      <c r="P21" s="109"/>
      <c r="Q21" s="90">
        <v>0</v>
      </c>
      <c r="R21" s="80">
        <f>$F21*Q21</f>
        <v>0</v>
      </c>
      <c r="S21" s="18"/>
      <c r="T21" s="109"/>
      <c r="U21" s="90">
        <v>0</v>
      </c>
      <c r="V21" s="80">
        <f>$F21*U21</f>
        <v>0</v>
      </c>
      <c r="W21" s="18"/>
      <c r="X21" s="109"/>
      <c r="Y21" s="90">
        <f>IF(IF(F21=0,0,1-#REF!-M21-Q21-U21)&lt;0.0001,0,IF(F21=0,0,1-#REF!-M21-Q21-U21))</f>
        <v>0</v>
      </c>
      <c r="Z21" s="80">
        <f>$F21*Y21</f>
        <v>0</v>
      </c>
    </row>
    <row r="22" spans="1:26">
      <c r="A22" s="7">
        <f t="shared" si="0"/>
        <v>11</v>
      </c>
      <c r="D22" t="s">
        <v>16</v>
      </c>
      <c r="F22" s="80">
        <f>'H-3 Allocation'!N21</f>
        <v>0</v>
      </c>
      <c r="G22" s="18"/>
      <c r="H22" s="109"/>
      <c r="I22" s="90">
        <v>0</v>
      </c>
      <c r="J22" s="80">
        <f>$F22*I22</f>
        <v>0</v>
      </c>
      <c r="K22" s="18"/>
      <c r="L22" s="109"/>
      <c r="M22" s="90">
        <v>0</v>
      </c>
      <c r="N22" s="80">
        <f>$F22*M22</f>
        <v>0</v>
      </c>
      <c r="O22" s="18"/>
      <c r="P22" s="109"/>
      <c r="Q22" s="90">
        <v>0</v>
      </c>
      <c r="R22" s="80">
        <f>$F22*Q22</f>
        <v>0</v>
      </c>
      <c r="S22" s="18"/>
      <c r="T22" s="109"/>
      <c r="U22" s="90">
        <v>0</v>
      </c>
      <c r="V22" s="80">
        <f>$F22*U22</f>
        <v>0</v>
      </c>
      <c r="W22" s="18"/>
      <c r="X22" s="109"/>
      <c r="Y22" s="90">
        <f>IF(IF(F22=0,0,1-#REF!-M22-Q22-U22)&lt;0.0001,0,IF(F22=0,0,1-#REF!-M22-Q22-U22))</f>
        <v>0</v>
      </c>
      <c r="Z22" s="80">
        <f>$F22*Y22</f>
        <v>0</v>
      </c>
    </row>
    <row r="23" spans="1:26">
      <c r="A23" s="7">
        <f t="shared" si="0"/>
        <v>12</v>
      </c>
      <c r="D23" t="s">
        <v>17</v>
      </c>
      <c r="F23" s="80">
        <f>'H-3 Allocation'!N22</f>
        <v>0</v>
      </c>
      <c r="G23" s="18"/>
      <c r="H23" s="109"/>
      <c r="I23" s="90">
        <v>0</v>
      </c>
      <c r="J23" s="80">
        <f>$F23*I23</f>
        <v>0</v>
      </c>
      <c r="K23" s="18"/>
      <c r="L23" s="109"/>
      <c r="M23" s="90">
        <v>0</v>
      </c>
      <c r="N23" s="80">
        <f>$F23*M23</f>
        <v>0</v>
      </c>
      <c r="O23" s="18"/>
      <c r="P23" s="109"/>
      <c r="Q23" s="90">
        <v>0</v>
      </c>
      <c r="R23" s="80">
        <f>$F23*Q23</f>
        <v>0</v>
      </c>
      <c r="S23" s="18"/>
      <c r="T23" s="109"/>
      <c r="U23" s="90">
        <v>0</v>
      </c>
      <c r="V23" s="80">
        <f>$F23*U23</f>
        <v>0</v>
      </c>
      <c r="W23" s="18"/>
      <c r="X23" s="109"/>
      <c r="Y23" s="90">
        <f>IF(IF(F23=0,0,1-#REF!-M23-Q23-U23)&lt;0.0001,0,IF(F23=0,0,1-#REF!-M23-Q23-U23))</f>
        <v>0</v>
      </c>
      <c r="Z23" s="80">
        <f>$F23*Y23</f>
        <v>0</v>
      </c>
    </row>
    <row r="24" spans="1:26">
      <c r="A24" s="7">
        <f t="shared" si="0"/>
        <v>13</v>
      </c>
      <c r="D24" t="s">
        <v>18</v>
      </c>
      <c r="F24" s="80">
        <f>'H-3 Allocation'!N23</f>
        <v>0</v>
      </c>
      <c r="G24" s="18"/>
      <c r="H24" s="109"/>
      <c r="I24" s="90">
        <v>0</v>
      </c>
      <c r="J24" s="80">
        <f>$F24*I24</f>
        <v>0</v>
      </c>
      <c r="K24" s="18"/>
      <c r="L24" s="109"/>
      <c r="M24" s="90">
        <v>0</v>
      </c>
      <c r="N24" s="80">
        <f>$F24*M24</f>
        <v>0</v>
      </c>
      <c r="O24" s="18"/>
      <c r="P24" s="109"/>
      <c r="Q24" s="90">
        <f>Q12</f>
        <v>0</v>
      </c>
      <c r="R24" s="80">
        <f>$F24*Q24</f>
        <v>0</v>
      </c>
      <c r="S24" s="18"/>
      <c r="T24" s="109"/>
      <c r="U24" s="90">
        <f>U12</f>
        <v>0</v>
      </c>
      <c r="V24" s="80">
        <f>$F24*U24</f>
        <v>0</v>
      </c>
      <c r="W24" s="18"/>
      <c r="X24" s="109"/>
      <c r="Y24" s="90">
        <f>IF(IF(F24=0,0,1-#REF!-M24-Q24-U24)&lt;0.0001,0,IF(F24=0,0,1-#REF!-M24-Q24-U24))</f>
        <v>0</v>
      </c>
      <c r="Z24" s="80">
        <f>$F24*Y24</f>
        <v>0</v>
      </c>
    </row>
    <row r="25" spans="1:26">
      <c r="A25" s="7">
        <f t="shared" si="0"/>
        <v>14</v>
      </c>
      <c r="D25" t="s">
        <v>369</v>
      </c>
      <c r="F25" s="80">
        <v>0</v>
      </c>
      <c r="G25" s="18"/>
      <c r="H25" s="109"/>
      <c r="I25" s="90">
        <v>0</v>
      </c>
      <c r="J25" s="80">
        <v>0</v>
      </c>
      <c r="K25" s="18"/>
      <c r="L25" s="109"/>
      <c r="M25" s="90">
        <v>0</v>
      </c>
      <c r="N25" s="80">
        <v>0</v>
      </c>
      <c r="O25" s="18"/>
      <c r="P25" s="109"/>
      <c r="Q25" s="90">
        <v>0</v>
      </c>
      <c r="R25" s="80">
        <v>0</v>
      </c>
      <c r="S25" s="18"/>
      <c r="T25" s="109">
        <v>0</v>
      </c>
      <c r="U25" s="90">
        <v>0</v>
      </c>
      <c r="V25" s="80">
        <v>0</v>
      </c>
      <c r="W25" s="18"/>
      <c r="X25" s="109"/>
      <c r="Y25" s="90">
        <v>0</v>
      </c>
      <c r="Z25" s="80">
        <v>0</v>
      </c>
    </row>
    <row r="26" spans="1:26" s="9" customFormat="1" ht="18.95" customHeight="1">
      <c r="A26" s="7">
        <f t="shared" si="0"/>
        <v>15</v>
      </c>
      <c r="C26" s="12" t="s">
        <v>19</v>
      </c>
      <c r="D26" s="12"/>
      <c r="E26" s="12"/>
      <c r="F26" s="131">
        <f>SUM(F18:F24)</f>
        <v>0</v>
      </c>
      <c r="G26" s="19"/>
      <c r="H26" s="110"/>
      <c r="I26" s="70">
        <f>IF($F26=0,0,J26/$F26)</f>
        <v>0</v>
      </c>
      <c r="J26" s="131">
        <f>SUM(J18:J24)</f>
        <v>0</v>
      </c>
      <c r="K26" s="19"/>
      <c r="L26" s="110"/>
      <c r="M26" s="70">
        <f>IF($F26=0,0,N26/$F26)</f>
        <v>0</v>
      </c>
      <c r="N26" s="131">
        <f>SUM(N18:N24)</f>
        <v>0</v>
      </c>
      <c r="O26" s="19"/>
      <c r="P26" s="110"/>
      <c r="Q26" s="70">
        <f>IF($F26=0,0,R26/$F26)</f>
        <v>0</v>
      </c>
      <c r="R26" s="131">
        <f>SUM(R18:R24)</f>
        <v>0</v>
      </c>
      <c r="S26" s="19"/>
      <c r="T26" s="110"/>
      <c r="U26" s="70">
        <f>IF($F26=0,0,V26/$F26)</f>
        <v>0</v>
      </c>
      <c r="V26" s="131">
        <f>SUM(V18:V24)</f>
        <v>0</v>
      </c>
      <c r="W26" s="19"/>
      <c r="X26" s="110"/>
      <c r="Y26" s="70">
        <f>IF($F26=0,0,Z26/$F26)</f>
        <v>0</v>
      </c>
      <c r="Z26" s="131">
        <f>SUM(Z18:Z24)</f>
        <v>0</v>
      </c>
    </row>
    <row r="27" spans="1:26" s="10" customFormat="1" ht="25.5" customHeight="1">
      <c r="A27" s="7">
        <f t="shared" si="0"/>
        <v>16</v>
      </c>
      <c r="C27" s="11" t="s">
        <v>9</v>
      </c>
      <c r="D27" s="11"/>
      <c r="E27" s="11"/>
      <c r="F27" s="81">
        <f>'H-3 Allocation'!N28</f>
        <v>96.8</v>
      </c>
      <c r="G27" s="17"/>
      <c r="H27" s="108"/>
      <c r="I27" s="87">
        <v>0</v>
      </c>
      <c r="J27" s="82">
        <f>$F27*I27</f>
        <v>0</v>
      </c>
      <c r="K27" s="17"/>
      <c r="L27" s="108"/>
      <c r="M27" s="87">
        <v>0</v>
      </c>
      <c r="N27" s="82">
        <f>$F27*M27</f>
        <v>0</v>
      </c>
      <c r="O27" s="17"/>
      <c r="P27" s="108"/>
      <c r="Q27" s="87">
        <v>0</v>
      </c>
      <c r="R27" s="82">
        <f>$F27*Q27</f>
        <v>0</v>
      </c>
      <c r="S27" s="17"/>
      <c r="T27" s="108"/>
      <c r="U27" s="87">
        <v>1</v>
      </c>
      <c r="V27" s="82">
        <f>$F27*U27</f>
        <v>96.8</v>
      </c>
      <c r="W27" s="17"/>
      <c r="X27" s="108"/>
      <c r="Y27" s="87">
        <f>IF(IF(F27=0,0,1-M27-Q27-U27)&lt;0.0001,0,IF(F27=0,0,1-M27-Q27-U27))</f>
        <v>0</v>
      </c>
      <c r="Z27" s="82">
        <f>$F27*Y27</f>
        <v>0</v>
      </c>
    </row>
    <row r="28" spans="1:26" s="10" customFormat="1" ht="25.5" customHeight="1">
      <c r="A28" s="7">
        <f t="shared" si="0"/>
        <v>17</v>
      </c>
      <c r="C28" s="11" t="s">
        <v>8</v>
      </c>
      <c r="D28" s="11"/>
      <c r="E28" s="11"/>
      <c r="F28" s="158">
        <f>'H-3 Allocation'!N29</f>
        <v>0</v>
      </c>
      <c r="G28" s="17"/>
      <c r="H28" s="108"/>
      <c r="I28" s="87">
        <f>I16</f>
        <v>0</v>
      </c>
      <c r="J28" s="158">
        <f>$F28*I28</f>
        <v>0</v>
      </c>
      <c r="K28" s="17"/>
      <c r="L28" s="108"/>
      <c r="M28" s="87">
        <f>M16</f>
        <v>0</v>
      </c>
      <c r="N28" s="158">
        <f>$F28*M28</f>
        <v>0</v>
      </c>
      <c r="O28" s="17"/>
      <c r="P28" s="108"/>
      <c r="Q28" s="87">
        <f>Q16</f>
        <v>0</v>
      </c>
      <c r="R28" s="158">
        <f>$F28*Q28</f>
        <v>0</v>
      </c>
      <c r="S28" s="17"/>
      <c r="T28" s="108"/>
      <c r="U28" s="87">
        <f>U16</f>
        <v>0</v>
      </c>
      <c r="V28" s="158">
        <f>$F28*U28</f>
        <v>0</v>
      </c>
      <c r="W28" s="17"/>
      <c r="X28" s="108"/>
      <c r="Y28" s="87">
        <f>IF(IF(F28=0,0,1-#REF!-M28-Q28-U28)&lt;0.0001,0,IF(F28=0,0,1-#REF!-M28-Q28-U28))</f>
        <v>0</v>
      </c>
      <c r="Z28" s="158">
        <f>$F28*Y28</f>
        <v>0</v>
      </c>
    </row>
    <row r="29" spans="1:26" s="10" customFormat="1" ht="25.5" customHeight="1">
      <c r="A29" s="7">
        <f t="shared" si="0"/>
        <v>18</v>
      </c>
      <c r="C29" s="11" t="s">
        <v>7</v>
      </c>
      <c r="D29" s="11"/>
      <c r="E29" s="11"/>
      <c r="F29" s="158">
        <f>'H-3 Allocation'!N30</f>
        <v>0</v>
      </c>
      <c r="G29" s="17"/>
      <c r="H29" s="108"/>
      <c r="I29" s="87">
        <f>I16</f>
        <v>0</v>
      </c>
      <c r="J29" s="158">
        <f>$F29*I29</f>
        <v>0</v>
      </c>
      <c r="K29" s="17"/>
      <c r="L29" s="108"/>
      <c r="M29" s="87">
        <f>M16</f>
        <v>0</v>
      </c>
      <c r="N29" s="158">
        <f>$F29*M29</f>
        <v>0</v>
      </c>
      <c r="O29" s="17"/>
      <c r="P29" s="108"/>
      <c r="Q29" s="87">
        <f>Q16</f>
        <v>0</v>
      </c>
      <c r="R29" s="158">
        <f>$F29*Q29</f>
        <v>0</v>
      </c>
      <c r="S29" s="17"/>
      <c r="T29" s="108"/>
      <c r="U29" s="87">
        <f>U16</f>
        <v>0</v>
      </c>
      <c r="V29" s="158">
        <f>$F29*U29</f>
        <v>0</v>
      </c>
      <c r="W29" s="17"/>
      <c r="X29" s="108"/>
      <c r="Y29" s="87">
        <f>IF(IF(F29=0,0,1-#REF!-M29-Q29-U29)&lt;0.0001,0,IF(F29=0,0,1-#REF!-M29-Q29-U29))</f>
        <v>0</v>
      </c>
      <c r="Z29" s="158">
        <f>$F29*Y29</f>
        <v>0</v>
      </c>
    </row>
    <row r="30" spans="1:26" s="24" customFormat="1" ht="18.95" customHeight="1">
      <c r="A30" s="7">
        <f t="shared" si="0"/>
        <v>19</v>
      </c>
      <c r="C30" s="25" t="s">
        <v>10</v>
      </c>
      <c r="D30" s="25"/>
      <c r="E30" s="25"/>
      <c r="F30" s="26">
        <f>SUM(F16,F26:F29)</f>
        <v>96.8</v>
      </c>
      <c r="G30" s="28"/>
      <c r="H30" s="111"/>
      <c r="I30" s="88">
        <f>J30/$F30</f>
        <v>0</v>
      </c>
      <c r="J30" s="159">
        <f>SUM(J16,J26:J29)</f>
        <v>0</v>
      </c>
      <c r="K30" s="28"/>
      <c r="L30" s="111"/>
      <c r="M30" s="88">
        <f>N30/$F30</f>
        <v>0</v>
      </c>
      <c r="N30" s="159">
        <f>SUM(N16,N26:N29)</f>
        <v>0</v>
      </c>
      <c r="O30" s="28"/>
      <c r="P30" s="111"/>
      <c r="Q30" s="88">
        <f>R30/$F30</f>
        <v>0</v>
      </c>
      <c r="R30" s="159">
        <f>SUM(R16,R26:R29)</f>
        <v>0</v>
      </c>
      <c r="S30" s="28"/>
      <c r="T30" s="111"/>
      <c r="U30" s="88">
        <f>V30/$F30</f>
        <v>1</v>
      </c>
      <c r="V30" s="32">
        <f>SUM(V16,V26:V29)</f>
        <v>96.8</v>
      </c>
      <c r="W30" s="28"/>
      <c r="X30" s="111"/>
      <c r="Y30" s="88">
        <f>Z30/$F30</f>
        <v>0</v>
      </c>
      <c r="Z30" s="161">
        <f>SUM(Z16,Z26:Z29)</f>
        <v>0</v>
      </c>
    </row>
    <row r="31" spans="1:26" s="22" customFormat="1">
      <c r="A31" s="7">
        <f t="shared" si="0"/>
        <v>20</v>
      </c>
      <c r="C31" s="22" t="s">
        <v>39</v>
      </c>
      <c r="F31" s="40">
        <f>'H-3 Allocation'!N32</f>
        <v>-3.7139818678780587</v>
      </c>
      <c r="G31" s="23"/>
      <c r="H31" s="112"/>
      <c r="I31" s="78">
        <f>I15</f>
        <v>0</v>
      </c>
      <c r="J31" s="80">
        <f>$F31*I31</f>
        <v>0</v>
      </c>
      <c r="K31" s="23"/>
      <c r="L31" s="112"/>
      <c r="M31" s="78">
        <f>M15</f>
        <v>0</v>
      </c>
      <c r="N31" s="80">
        <f>$F31*M31</f>
        <v>0</v>
      </c>
      <c r="O31" s="23"/>
      <c r="P31" s="109"/>
      <c r="Q31" s="90">
        <f>Q15</f>
        <v>0</v>
      </c>
      <c r="R31" s="80">
        <f>$F31*Q31</f>
        <v>0</v>
      </c>
      <c r="S31" s="18"/>
      <c r="T31" s="109"/>
      <c r="U31" s="90">
        <v>1</v>
      </c>
      <c r="V31" s="80">
        <f>$F31*U31</f>
        <v>-3.7139818678780587</v>
      </c>
      <c r="W31" s="18"/>
      <c r="X31" s="109"/>
      <c r="Y31" s="90">
        <f>IF(IF(F31=0,0,1-M31-Q31-U31)&lt;0.0001,0,IF(F31=0,0,1-M31-Q31-U31))</f>
        <v>0</v>
      </c>
      <c r="Z31" s="126">
        <f>$F31*Y31</f>
        <v>0</v>
      </c>
    </row>
    <row r="32" spans="1:26" s="22" customFormat="1">
      <c r="A32" s="7">
        <f t="shared" si="0"/>
        <v>21</v>
      </c>
      <c r="C32" s="22" t="s">
        <v>54</v>
      </c>
      <c r="F32" s="590">
        <f>'H-3 Allocation'!N33</f>
        <v>4.3696799999999989</v>
      </c>
      <c r="G32" s="23"/>
      <c r="H32" s="112"/>
      <c r="I32" s="78">
        <v>0</v>
      </c>
      <c r="J32" s="80">
        <f>$F32*I32</f>
        <v>0</v>
      </c>
      <c r="K32" s="23"/>
      <c r="L32" s="112"/>
      <c r="M32" s="78">
        <v>1</v>
      </c>
      <c r="N32" s="80">
        <f>$F32*M32</f>
        <v>4.3696799999999989</v>
      </c>
      <c r="O32" s="23"/>
      <c r="P32" s="109"/>
      <c r="Q32" s="90">
        <f>Q16</f>
        <v>0</v>
      </c>
      <c r="R32" s="80">
        <f>$F32*Q32</f>
        <v>0</v>
      </c>
      <c r="S32" s="18"/>
      <c r="T32" s="109"/>
      <c r="U32" s="90">
        <f>U16</f>
        <v>0</v>
      </c>
      <c r="V32" s="80">
        <f>$F32*U32</f>
        <v>0</v>
      </c>
      <c r="W32" s="18"/>
      <c r="X32" s="109"/>
      <c r="Y32" s="90">
        <f>IF(IF(F32=0,0,1-M32-Q32-U32)&lt;0.0001,0,IF(F32=0,0,1-M32-Q32-U32))</f>
        <v>0</v>
      </c>
      <c r="Z32" s="126">
        <f>$F32*Y32</f>
        <v>0</v>
      </c>
    </row>
    <row r="33" spans="1:26" s="9" customFormat="1" ht="12.75" customHeight="1">
      <c r="A33" s="7">
        <f t="shared" si="0"/>
        <v>22</v>
      </c>
      <c r="C33" s="12" t="s">
        <v>72</v>
      </c>
      <c r="D33" s="12"/>
      <c r="E33" s="12"/>
      <c r="F33" s="29">
        <f>SUM(F30:F32)</f>
        <v>97.455698132121938</v>
      </c>
      <c r="G33" s="19"/>
      <c r="H33" s="110"/>
      <c r="I33" s="89">
        <f>J33/$F33</f>
        <v>0</v>
      </c>
      <c r="J33" s="225">
        <f>SUM(J30:J32)</f>
        <v>0</v>
      </c>
      <c r="K33" s="19"/>
      <c r="L33" s="110"/>
      <c r="M33" s="89">
        <f>N33/$F33</f>
        <v>4.4837603995981516E-2</v>
      </c>
      <c r="N33" s="33">
        <f>SUM(N30:N32)</f>
        <v>4.3696799999999989</v>
      </c>
      <c r="O33" s="19"/>
      <c r="P33" s="110"/>
      <c r="Q33" s="89">
        <f>R33/$F33</f>
        <v>0</v>
      </c>
      <c r="R33" s="160">
        <f>SUM(R30:R32)</f>
        <v>0</v>
      </c>
      <c r="S33" s="19"/>
      <c r="T33" s="110"/>
      <c r="U33" s="89">
        <f>V33/$F33</f>
        <v>0.95516239600401842</v>
      </c>
      <c r="V33" s="33">
        <f>SUM(V30:V32)</f>
        <v>93.086018132121936</v>
      </c>
      <c r="W33" s="19"/>
      <c r="X33" s="110"/>
      <c r="Y33" s="89">
        <f>Z33/$F33</f>
        <v>0</v>
      </c>
      <c r="Z33" s="162">
        <f>SUM(Z30:Z32)</f>
        <v>0</v>
      </c>
    </row>
  </sheetData>
  <mergeCells count="1">
    <mergeCell ref="E11:G11"/>
  </mergeCells>
  <phoneticPr fontId="13" type="noConversion"/>
  <printOptions horizontalCentered="1"/>
  <pageMargins left="0.75" right="0.5" top="0.75" bottom="0.5" header="0.5" footer="0.5"/>
  <pageSetup scale="74" fitToHeight="0" orientation="portrait" r:id="rId1"/>
  <headerFooter alignWithMargins="0">
    <oddFooter>&amp;L&amp;A&amp;CConfidentiality: Public&amp;R&amp;P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9"/>
  <sheetViews>
    <sheetView showGridLines="0" zoomScaleNormal="100" workbookViewId="0"/>
  </sheetViews>
  <sheetFormatPr defaultRowHeight="12.75"/>
  <cols>
    <col min="1" max="1" width="4.83203125" customWidth="1"/>
    <col min="2" max="2" width="1.83203125" customWidth="1"/>
    <col min="3" max="3" width="2.83203125" customWidth="1"/>
    <col min="4" max="4" width="24.83203125" customWidth="1"/>
    <col min="5" max="5" width="1.83203125" customWidth="1"/>
    <col min="6" max="6" width="9.33203125" customWidth="1"/>
    <col min="7" max="8" width="1.83203125" customWidth="1"/>
    <col min="9" max="11" width="9.33203125" customWidth="1"/>
    <col min="12" max="13" width="1.83203125" customWidth="1"/>
    <col min="14" max="14" width="11.1640625" customWidth="1"/>
    <col min="15" max="15" width="12.83203125" customWidth="1"/>
    <col min="16" max="17" width="1.83203125" customWidth="1"/>
    <col min="18" max="20" width="9.33203125" customWidth="1"/>
    <col min="21" max="21" width="11.33203125" customWidth="1"/>
  </cols>
  <sheetData>
    <row r="1" spans="1:23" s="3" customFormat="1">
      <c r="A1" s="5" t="str">
        <f>Applicant</f>
        <v>Alberta Electric System Operator</v>
      </c>
      <c r="B1" s="5"/>
      <c r="C1" s="5"/>
      <c r="D1" s="5"/>
      <c r="E1" s="5"/>
      <c r="F1" s="5"/>
      <c r="G1" s="5"/>
      <c r="H1" s="5"/>
      <c r="I1" s="5"/>
      <c r="J1" s="5"/>
      <c r="K1" s="5"/>
      <c r="L1" s="5"/>
      <c r="M1" s="5"/>
      <c r="N1" s="5"/>
      <c r="O1" s="5"/>
      <c r="P1" s="5"/>
      <c r="Q1" s="5"/>
      <c r="R1" s="5"/>
      <c r="U1" s="4" t="str">
        <f ca="1">TablePrefix&amp;TRIM(MID(CELL("filename",W2),FIND("]",CELL("filename",W2))+1,4))&amp;TableSuffix</f>
        <v>Table H-10</v>
      </c>
    </row>
    <row r="2" spans="1:23" s="3" customFormat="1">
      <c r="A2" s="5" t="str">
        <f>Application</f>
        <v>2018 ISO Tariff Application</v>
      </c>
      <c r="B2" s="5"/>
      <c r="C2" s="5"/>
      <c r="D2" s="5"/>
      <c r="E2" s="5"/>
      <c r="F2" s="5"/>
      <c r="G2" s="5"/>
      <c r="H2" s="5"/>
      <c r="I2" s="5"/>
      <c r="J2" s="5"/>
      <c r="K2" s="5"/>
      <c r="L2" s="5"/>
      <c r="M2" s="5"/>
      <c r="N2" s="5"/>
      <c r="O2" s="5"/>
      <c r="P2" s="5"/>
      <c r="Q2" s="5"/>
      <c r="R2" s="5"/>
      <c r="U2" s="4" t="str">
        <f>TableDate</f>
        <v>September 14, 2017</v>
      </c>
    </row>
    <row r="4" spans="1:23">
      <c r="A4" s="347" t="str">
        <f>TableGroup2</f>
        <v>Appendix H — 2018 Rate Calculations</v>
      </c>
      <c r="B4" s="6"/>
      <c r="C4" s="6"/>
      <c r="D4" s="6"/>
      <c r="E4" s="6"/>
      <c r="F4" s="6"/>
      <c r="G4" s="6"/>
      <c r="H4" s="6"/>
      <c r="I4" s="6"/>
      <c r="J4" s="6"/>
      <c r="K4" s="6"/>
      <c r="L4" s="6"/>
      <c r="M4" s="6"/>
      <c r="N4" s="6"/>
      <c r="O4" s="6"/>
      <c r="P4" s="6"/>
      <c r="Q4" s="6"/>
      <c r="R4" s="6"/>
      <c r="S4" s="6"/>
      <c r="T4" s="6"/>
      <c r="U4" s="6"/>
    </row>
    <row r="5" spans="1:23">
      <c r="A5" s="6" t="s">
        <v>73</v>
      </c>
      <c r="B5" s="6"/>
      <c r="C5" s="6"/>
      <c r="D5" s="6"/>
      <c r="E5" s="6"/>
      <c r="F5" s="6"/>
      <c r="G5" s="6"/>
      <c r="H5" s="6"/>
      <c r="I5" s="6"/>
      <c r="J5" s="6"/>
      <c r="K5" s="6"/>
      <c r="L5" s="6"/>
      <c r="M5" s="6"/>
      <c r="N5" s="6"/>
      <c r="O5" s="6"/>
      <c r="P5" s="6"/>
      <c r="Q5" s="6"/>
      <c r="R5" s="6"/>
      <c r="S5" s="6"/>
      <c r="T5" s="6"/>
      <c r="U5" s="6"/>
    </row>
    <row r="6" spans="1:23">
      <c r="I6" s="91"/>
    </row>
    <row r="7" spans="1:23" s="252" customFormat="1">
      <c r="I7" s="252" t="s">
        <v>2</v>
      </c>
      <c r="J7" s="252" t="s">
        <v>3</v>
      </c>
      <c r="K7" s="252" t="s">
        <v>4</v>
      </c>
      <c r="N7" s="252" t="s">
        <v>5</v>
      </c>
      <c r="O7" s="252" t="s">
        <v>25</v>
      </c>
      <c r="R7" s="252" t="s">
        <v>26</v>
      </c>
      <c r="S7" s="252" t="s">
        <v>27</v>
      </c>
      <c r="T7" s="252" t="s">
        <v>50</v>
      </c>
      <c r="U7" s="252" t="s">
        <v>51</v>
      </c>
    </row>
    <row r="8" spans="1:23" s="1" customFormat="1"/>
    <row r="9" spans="1:23" s="62" customFormat="1">
      <c r="A9" s="62" t="s">
        <v>57</v>
      </c>
      <c r="F9" s="481" t="s">
        <v>457</v>
      </c>
      <c r="H9" s="153"/>
      <c r="I9" s="45" t="s">
        <v>148</v>
      </c>
      <c r="J9" s="45"/>
      <c r="K9" s="45"/>
      <c r="L9" s="154"/>
      <c r="M9" s="153"/>
      <c r="N9" s="45" t="s">
        <v>109</v>
      </c>
      <c r="O9" s="45"/>
      <c r="P9" s="154"/>
      <c r="Q9" s="153"/>
      <c r="R9" s="45" t="s">
        <v>110</v>
      </c>
      <c r="S9" s="45"/>
      <c r="T9" s="45"/>
      <c r="U9" s="45"/>
    </row>
    <row r="10" spans="1:23" s="47" customFormat="1">
      <c r="A10" s="46"/>
      <c r="C10" s="48" t="s">
        <v>1</v>
      </c>
      <c r="D10" s="48"/>
      <c r="F10" s="46" t="s">
        <v>121</v>
      </c>
      <c r="H10" s="99"/>
      <c r="I10" s="46" t="s">
        <v>91</v>
      </c>
      <c r="J10" s="174" t="s">
        <v>126</v>
      </c>
      <c r="K10" s="151" t="s">
        <v>122</v>
      </c>
      <c r="M10" s="99"/>
      <c r="N10" s="49" t="s">
        <v>114</v>
      </c>
      <c r="O10" s="49" t="s">
        <v>56</v>
      </c>
      <c r="Q10" s="99"/>
      <c r="R10" s="46" t="s">
        <v>91</v>
      </c>
      <c r="S10" s="46" t="s">
        <v>126</v>
      </c>
      <c r="T10" s="46" t="s">
        <v>122</v>
      </c>
      <c r="U10" s="46" t="s">
        <v>56</v>
      </c>
    </row>
    <row r="11" spans="1:23" ht="18.95" customHeight="1">
      <c r="A11" s="7">
        <v>1</v>
      </c>
      <c r="C11" s="2" t="s">
        <v>150</v>
      </c>
      <c r="D11" s="2"/>
      <c r="E11" s="18"/>
      <c r="F11" s="71"/>
      <c r="G11" s="18"/>
      <c r="H11" s="109"/>
      <c r="I11" s="39"/>
      <c r="J11" s="39"/>
      <c r="K11" s="39"/>
      <c r="L11" s="18"/>
      <c r="M11" s="109"/>
      <c r="N11" s="39"/>
      <c r="O11" s="155"/>
      <c r="P11" s="18"/>
      <c r="Q11" s="109"/>
      <c r="R11" s="39"/>
      <c r="S11" s="39"/>
      <c r="T11" s="39"/>
      <c r="U11" s="155"/>
    </row>
    <row r="12" spans="1:23" s="35" customFormat="1" ht="18.95" customHeight="1">
      <c r="A12" s="34">
        <f>A11+1</f>
        <v>2</v>
      </c>
      <c r="C12" s="9" t="s">
        <v>125</v>
      </c>
      <c r="E12" s="141"/>
      <c r="F12" s="482" t="s">
        <v>407</v>
      </c>
      <c r="G12" s="141"/>
      <c r="H12" s="142"/>
      <c r="I12" s="164">
        <f>'H-9 STS Classification'!V30</f>
        <v>96.8</v>
      </c>
      <c r="J12" s="143">
        <f>'H-9 STS Classification'!V31</f>
        <v>-3.7139818678780587</v>
      </c>
      <c r="K12" s="164">
        <f>SUM(I12:J12)</f>
        <v>93.086018132121936</v>
      </c>
      <c r="L12" s="141"/>
      <c r="M12" s="142"/>
      <c r="N12" s="429">
        <f>'H-12 Determinants'!J18</f>
        <v>61303</v>
      </c>
      <c r="O12" s="145" t="s">
        <v>29</v>
      </c>
      <c r="P12" s="141"/>
      <c r="Q12" s="142"/>
      <c r="R12" s="150">
        <f>ROUND(I12*1000/($N12*'H-12 Determinants'!$J20),4)</f>
        <v>3.7100000000000001E-2</v>
      </c>
      <c r="S12" s="150">
        <f>ROUND(J12*1000/($N12*'H-12 Determinants'!$J20),4)</f>
        <v>-1.4E-3</v>
      </c>
      <c r="T12" s="150">
        <f>ROUND(K12*1000/($N12*'H-12 Determinants'!$J20),4)</f>
        <v>3.5700000000000003E-2</v>
      </c>
      <c r="U12" s="163" t="s">
        <v>149</v>
      </c>
      <c r="V12" s="150"/>
      <c r="W12" s="260"/>
    </row>
    <row r="13" spans="1:23" ht="18.95" customHeight="1">
      <c r="A13" s="7">
        <f>A12+1</f>
        <v>3</v>
      </c>
      <c r="C13" s="2" t="s">
        <v>127</v>
      </c>
      <c r="D13" s="2"/>
      <c r="E13" s="18"/>
      <c r="F13" s="75"/>
      <c r="G13" s="18"/>
      <c r="H13" s="109"/>
      <c r="I13" s="80"/>
      <c r="J13" s="80"/>
      <c r="K13" s="80"/>
      <c r="L13" s="18"/>
      <c r="M13" s="109"/>
      <c r="N13" s="39"/>
      <c r="O13" s="155"/>
      <c r="P13" s="18"/>
      <c r="Q13" s="109"/>
      <c r="R13" s="39"/>
      <c r="S13" s="39"/>
      <c r="T13" s="39"/>
      <c r="U13" s="155"/>
      <c r="W13" s="260"/>
    </row>
    <row r="14" spans="1:23" s="35" customFormat="1" ht="18.95" customHeight="1">
      <c r="A14" s="34">
        <f>A13+1</f>
        <v>4</v>
      </c>
      <c r="C14" s="9" t="s">
        <v>54</v>
      </c>
      <c r="E14" s="141"/>
      <c r="F14" s="482" t="s">
        <v>405</v>
      </c>
      <c r="G14" s="141"/>
      <c r="H14" s="142"/>
      <c r="I14" s="143">
        <v>0</v>
      </c>
      <c r="J14" s="143">
        <f>'H-9 STS Classification'!N32</f>
        <v>4.3696799999999989</v>
      </c>
      <c r="K14" s="143">
        <f>SUM(I14:J14)</f>
        <v>4.3696799999999989</v>
      </c>
      <c r="L14" s="141"/>
      <c r="M14" s="142"/>
      <c r="N14" s="144">
        <f>'H-12 Determinants'!J21</f>
        <v>58262.399999999987</v>
      </c>
      <c r="O14" s="145" t="str">
        <f>'H-12 Determinants'!G13</f>
        <v>MW-months</v>
      </c>
      <c r="P14" s="141"/>
      <c r="Q14" s="142"/>
      <c r="R14" s="136">
        <f>ROUND(I14*1000000/$N14,0)</f>
        <v>0</v>
      </c>
      <c r="S14" s="136">
        <f>ROUND(J14*1000000/$N14,2)</f>
        <v>75</v>
      </c>
      <c r="T14" s="136">
        <f>SUM(R14:S14)</f>
        <v>75</v>
      </c>
      <c r="U14" s="137" t="s">
        <v>108</v>
      </c>
      <c r="W14" s="260"/>
    </row>
    <row r="15" spans="1:23" s="24" customFormat="1" ht="19.350000000000001" customHeight="1">
      <c r="A15" s="7">
        <f>A14+1</f>
        <v>5</v>
      </c>
      <c r="C15" s="25" t="s">
        <v>128</v>
      </c>
      <c r="D15" s="25"/>
      <c r="E15" s="114"/>
      <c r="F15" s="115"/>
      <c r="G15" s="114"/>
      <c r="H15" s="117"/>
      <c r="I15" s="32">
        <f>SUM(I11:I14)</f>
        <v>96.8</v>
      </c>
      <c r="J15" s="32">
        <f>SUM(J11:J14)</f>
        <v>0.65569813212194017</v>
      </c>
      <c r="K15" s="32">
        <f>SUM(K11:K14)</f>
        <v>97.455698132121938</v>
      </c>
      <c r="L15" s="28"/>
      <c r="M15" s="117"/>
      <c r="N15" s="106"/>
      <c r="O15" s="157"/>
      <c r="P15" s="114"/>
      <c r="Q15" s="117"/>
      <c r="R15" s="106"/>
      <c r="S15" s="106"/>
      <c r="T15" s="106"/>
      <c r="U15" s="157"/>
    </row>
    <row r="16" spans="1:23" s="24" customFormat="1" ht="12.75" customHeight="1">
      <c r="A16" s="7"/>
      <c r="C16" s="25"/>
      <c r="D16" s="25"/>
      <c r="E16" s="114"/>
      <c r="F16" s="115"/>
      <c r="G16" s="114"/>
      <c r="H16" s="119"/>
      <c r="I16" s="106"/>
      <c r="J16" s="106"/>
      <c r="K16" s="106"/>
      <c r="L16" s="28"/>
      <c r="M16" s="119"/>
      <c r="N16" s="106"/>
      <c r="O16" s="106"/>
      <c r="P16" s="28"/>
      <c r="Q16" s="119"/>
      <c r="R16" s="106"/>
      <c r="S16" s="106"/>
      <c r="T16" s="106"/>
      <c r="U16" s="106"/>
    </row>
    <row r="17" spans="1:21">
      <c r="A17" s="55" t="s">
        <v>138</v>
      </c>
      <c r="C17" t="str">
        <f>"1. The 2018 ISO Tariff pool price is the sames as the 2017-2018 BRP forecast pool price for 2018, "&amp;DOLLAR('H-12 Determinants'!$J$20,2)&amp;"/MWh"</f>
        <v>1. The 2018 ISO Tariff pool price is the sames as the 2017-2018 BRP forecast pool price for 2018, $42.58/MWh</v>
      </c>
      <c r="F17" s="56"/>
      <c r="I17" s="56"/>
      <c r="J17" s="56"/>
      <c r="K17" s="56"/>
      <c r="N17" s="56"/>
      <c r="O17" s="56"/>
      <c r="U17" s="56"/>
    </row>
    <row r="18" spans="1:21">
      <c r="C18" t="s">
        <v>361</v>
      </c>
    </row>
    <row r="19" spans="1:21">
      <c r="C19" t="s">
        <v>362</v>
      </c>
    </row>
  </sheetData>
  <phoneticPr fontId="13" type="noConversion"/>
  <printOptions horizontalCentered="1"/>
  <pageMargins left="0.75" right="0.5" top="0.75" bottom="0.5" header="0.5" footer="0.5"/>
  <pageSetup scale="76" fitToHeight="0" orientation="portrait" r:id="rId1"/>
  <headerFooter alignWithMargins="0">
    <oddFooter>&amp;L&amp;A&amp;CConfidentiality: Public&amp;R&amp;P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showGridLines="0" zoomScaleNormal="100" workbookViewId="0"/>
  </sheetViews>
  <sheetFormatPr defaultRowHeight="12.75"/>
  <cols>
    <col min="1" max="1" width="4.6640625" customWidth="1"/>
    <col min="2" max="2" width="1.6640625" customWidth="1"/>
    <col min="3" max="3" width="2.6640625" customWidth="1"/>
    <col min="4" max="4" width="22.83203125" customWidth="1"/>
    <col min="5" max="5" width="3.1640625" customWidth="1"/>
    <col min="6" max="6" width="11.6640625" customWidth="1"/>
    <col min="7" max="7" width="10.33203125" customWidth="1"/>
    <col min="8" max="8" width="11.1640625" customWidth="1"/>
    <col min="9" max="9" width="3.1640625" customWidth="1"/>
    <col min="10" max="12" width="8.6640625" customWidth="1"/>
    <col min="13" max="13" width="3.1640625" customWidth="1"/>
    <col min="14" max="16" width="8.6640625" customWidth="1"/>
    <col min="17" max="17" width="3.1640625" customWidth="1"/>
    <col min="18" max="20" width="8.6640625" customWidth="1"/>
  </cols>
  <sheetData>
    <row r="1" spans="1:20" s="3" customFormat="1">
      <c r="A1" s="5" t="str">
        <f>Applicant</f>
        <v>Alberta Electric System Operator</v>
      </c>
      <c r="B1" s="5"/>
      <c r="C1" s="5"/>
      <c r="D1" s="5"/>
      <c r="E1" s="5"/>
      <c r="F1" s="5"/>
      <c r="G1" s="5"/>
      <c r="H1" s="5"/>
      <c r="I1" s="5"/>
      <c r="J1" s="5"/>
      <c r="K1" s="5"/>
      <c r="L1" s="5"/>
      <c r="M1" s="5"/>
      <c r="N1" s="5"/>
      <c r="O1" s="5"/>
      <c r="P1" s="5"/>
      <c r="Q1" s="5"/>
      <c r="T1" s="4" t="str">
        <f ca="1">TablePrefix&amp;TRIM(MID(CELL("filename",V2),FIND("]",CELL("filename",V2))+1,4))&amp;TableSuffix</f>
        <v>Table H-11</v>
      </c>
    </row>
    <row r="2" spans="1:20" s="3" customFormat="1">
      <c r="A2" s="5" t="str">
        <f>Application</f>
        <v>2018 ISO Tariff Application</v>
      </c>
      <c r="B2" s="5"/>
      <c r="C2" s="5"/>
      <c r="D2" s="5"/>
      <c r="E2" s="5"/>
      <c r="F2" s="5"/>
      <c r="G2" s="5"/>
      <c r="H2" s="5"/>
      <c r="I2" s="5"/>
      <c r="J2" s="5"/>
      <c r="K2" s="5"/>
      <c r="L2" s="5"/>
      <c r="M2" s="5"/>
      <c r="N2" s="5"/>
      <c r="O2" s="5"/>
      <c r="P2" s="5"/>
      <c r="Q2" s="5"/>
      <c r="T2" s="4" t="str">
        <f>TableDate</f>
        <v>September 14, 2017</v>
      </c>
    </row>
    <row r="4" spans="1:20">
      <c r="A4" s="347" t="str">
        <f>TableGroup2</f>
        <v>Appendix H — 2018 Rate Calculations</v>
      </c>
      <c r="B4" s="6"/>
      <c r="C4" s="6"/>
      <c r="D4" s="6"/>
      <c r="E4" s="6"/>
      <c r="F4" s="6"/>
      <c r="G4" s="6"/>
      <c r="H4" s="6"/>
      <c r="I4" s="6"/>
      <c r="J4" s="6"/>
      <c r="K4" s="6"/>
      <c r="L4" s="6"/>
      <c r="M4" s="6"/>
      <c r="N4" s="6"/>
      <c r="O4" s="6"/>
      <c r="P4" s="6"/>
      <c r="Q4" s="6"/>
      <c r="R4" s="6"/>
      <c r="S4" s="6"/>
      <c r="T4" s="6"/>
    </row>
    <row r="5" spans="1:20">
      <c r="A5" s="6" t="s">
        <v>334</v>
      </c>
      <c r="B5" s="6"/>
      <c r="C5" s="6"/>
      <c r="D5" s="6"/>
      <c r="E5" s="6"/>
      <c r="F5" s="6"/>
      <c r="G5" s="6"/>
      <c r="H5" s="6"/>
      <c r="I5" s="6"/>
      <c r="J5" s="6"/>
      <c r="K5" s="6"/>
      <c r="L5" s="6"/>
      <c r="M5" s="6"/>
      <c r="N5" s="6"/>
      <c r="O5" s="6"/>
      <c r="P5" s="6"/>
      <c r="Q5" s="6"/>
      <c r="R5" s="6"/>
      <c r="S5" s="6"/>
      <c r="T5" s="6"/>
    </row>
    <row r="6" spans="1:20">
      <c r="I6" s="91"/>
    </row>
    <row r="7" spans="1:20" s="252" customFormat="1">
      <c r="F7" s="252" t="s">
        <v>2</v>
      </c>
      <c r="G7" s="252" t="s">
        <v>3</v>
      </c>
      <c r="H7" s="252" t="s">
        <v>4</v>
      </c>
      <c r="J7" s="252" t="s">
        <v>5</v>
      </c>
      <c r="K7" s="252" t="s">
        <v>25</v>
      </c>
      <c r="L7" s="252" t="s">
        <v>26</v>
      </c>
      <c r="N7" s="252" t="s">
        <v>27</v>
      </c>
      <c r="O7" s="252" t="s">
        <v>50</v>
      </c>
      <c r="P7" s="252" t="s">
        <v>51</v>
      </c>
      <c r="R7" s="252" t="s">
        <v>93</v>
      </c>
      <c r="S7" s="252" t="s">
        <v>94</v>
      </c>
      <c r="T7" s="252" t="s">
        <v>335</v>
      </c>
    </row>
    <row r="9" spans="1:20" s="44" customFormat="1">
      <c r="A9" s="62" t="s">
        <v>57</v>
      </c>
      <c r="F9"/>
      <c r="G9"/>
      <c r="H9"/>
      <c r="I9"/>
      <c r="J9"/>
      <c r="K9"/>
      <c r="L9"/>
      <c r="M9"/>
      <c r="N9" s="235"/>
      <c r="O9" s="235"/>
      <c r="P9" s="235"/>
      <c r="Q9" s="235"/>
      <c r="R9" s="235"/>
      <c r="S9" s="235"/>
      <c r="T9" s="235"/>
    </row>
    <row r="10" spans="1:20" s="47" customFormat="1">
      <c r="A10" s="46"/>
      <c r="C10" s="48" t="s">
        <v>162</v>
      </c>
      <c r="D10" s="48"/>
      <c r="F10" s="46" t="s">
        <v>156</v>
      </c>
      <c r="G10" s="46" t="s">
        <v>106</v>
      </c>
      <c r="H10" s="46" t="s">
        <v>122</v>
      </c>
      <c r="J10" s="46" t="s">
        <v>156</v>
      </c>
      <c r="K10" s="46" t="s">
        <v>106</v>
      </c>
      <c r="L10" s="46" t="s">
        <v>122</v>
      </c>
      <c r="N10" s="46" t="s">
        <v>156</v>
      </c>
      <c r="O10" s="46" t="s">
        <v>106</v>
      </c>
      <c r="P10" s="46" t="s">
        <v>122</v>
      </c>
      <c r="Q10" s="174"/>
      <c r="R10" s="46" t="s">
        <v>156</v>
      </c>
      <c r="S10" s="46" t="s">
        <v>106</v>
      </c>
      <c r="T10" s="46" t="s">
        <v>122</v>
      </c>
    </row>
    <row r="11" spans="1:20" s="167" customFormat="1" ht="27.6" customHeight="1">
      <c r="A11" s="184">
        <v>1</v>
      </c>
      <c r="C11" s="25" t="s">
        <v>182</v>
      </c>
      <c r="D11" s="25"/>
      <c r="F11" s="364"/>
      <c r="G11" s="183" t="s">
        <v>493</v>
      </c>
      <c r="H11" s="364"/>
      <c r="J11" s="751" t="s">
        <v>494</v>
      </c>
      <c r="K11" s="751"/>
      <c r="L11" s="751"/>
      <c r="N11" s="752"/>
      <c r="O11" s="752"/>
      <c r="P11" s="752"/>
      <c r="Q11" s="402"/>
      <c r="R11" s="752"/>
      <c r="S11" s="752"/>
      <c r="T11" s="752"/>
    </row>
    <row r="12" spans="1:20" s="58" customFormat="1">
      <c r="A12" s="57">
        <f t="shared" ref="A12:A34" si="0">A11+1</f>
        <v>2</v>
      </c>
      <c r="C12" s="58" t="s">
        <v>392</v>
      </c>
      <c r="F12" s="489">
        <f>'H-8 DTS Rate'!K13</f>
        <v>883.01948277919644</v>
      </c>
      <c r="G12" s="489">
        <f>'H-8 DTS Rate'!K14</f>
        <v>61.928990281204946</v>
      </c>
      <c r="H12" s="489">
        <f t="shared" ref="H12:H17" si="1">SUM(F12:G12)</f>
        <v>944.9484730604014</v>
      </c>
      <c r="J12" s="188">
        <f>F12*1000/'H-12 Determinants'!F18</f>
        <v>14.404180591148826</v>
      </c>
      <c r="K12" s="189">
        <f>G12*1000/'H-12 Determinants'!F18</f>
        <v>1.0102114134904483</v>
      </c>
      <c r="L12" s="188">
        <f t="shared" ref="L12:L17" si="2">SUM(J12:K12)</f>
        <v>15.414392004639275</v>
      </c>
      <c r="N12" s="188"/>
      <c r="O12" s="189"/>
      <c r="P12" s="188"/>
      <c r="R12" s="378"/>
      <c r="S12" s="379"/>
      <c r="T12" s="379"/>
    </row>
    <row r="13" spans="1:20" s="58" customFormat="1">
      <c r="A13" s="57">
        <f t="shared" si="0"/>
        <v>3</v>
      </c>
      <c r="C13" s="58" t="s">
        <v>393</v>
      </c>
      <c r="F13" s="238">
        <f>'H-8 DTS Rate'!K16</f>
        <v>423.99126693441286</v>
      </c>
      <c r="G13" s="238">
        <f>'H-8 DTS Rate'!K17</f>
        <v>49.511280330214518</v>
      </c>
      <c r="H13" s="239">
        <f t="shared" si="1"/>
        <v>473.50254726462737</v>
      </c>
      <c r="J13" s="238">
        <f>F13*1000/'H-12 Determinants'!F18</f>
        <v>6.916321663448981</v>
      </c>
      <c r="K13" s="238">
        <f>G13*1000/'H-12 Determinants'!F18</f>
        <v>0.80764857070966378</v>
      </c>
      <c r="L13" s="238">
        <f t="shared" si="2"/>
        <v>7.7239702341586449</v>
      </c>
      <c r="N13" s="238"/>
      <c r="O13" s="238"/>
      <c r="P13" s="238"/>
      <c r="R13" s="379"/>
      <c r="S13" s="379"/>
      <c r="T13" s="379"/>
    </row>
    <row r="14" spans="1:20" s="22" customFormat="1">
      <c r="A14" s="21">
        <f t="shared" si="0"/>
        <v>4</v>
      </c>
      <c r="C14" s="22" t="s">
        <v>394</v>
      </c>
      <c r="F14" s="490">
        <f>SUM('H-8 DTS Rate'!K20:K23)</f>
        <v>366.03015484016771</v>
      </c>
      <c r="G14" s="76">
        <v>0</v>
      </c>
      <c r="H14" s="490">
        <f t="shared" si="1"/>
        <v>366.03015484016771</v>
      </c>
      <c r="J14" s="186">
        <f>F14*1000/'H-12 Determinants'!F18</f>
        <v>5.9708359271188645</v>
      </c>
      <c r="K14" s="186">
        <f>G14*1000/'H-12 Determinants'!F18</f>
        <v>0</v>
      </c>
      <c r="L14" s="186">
        <f t="shared" si="2"/>
        <v>5.9708359271188645</v>
      </c>
      <c r="N14" s="238"/>
      <c r="O14" s="238"/>
      <c r="P14" s="238"/>
      <c r="Q14" s="58"/>
      <c r="R14" s="379"/>
      <c r="S14" s="379"/>
      <c r="T14" s="379"/>
    </row>
    <row r="15" spans="1:20" s="22" customFormat="1">
      <c r="A15" s="21">
        <f t="shared" si="0"/>
        <v>5</v>
      </c>
      <c r="C15" s="22" t="s">
        <v>152</v>
      </c>
      <c r="F15" s="76">
        <v>0</v>
      </c>
      <c r="G15" s="490">
        <f>'H-8 DTS Rate'!K25</f>
        <v>168.21314357901062</v>
      </c>
      <c r="H15" s="490">
        <f t="shared" si="1"/>
        <v>168.21314357901062</v>
      </c>
      <c r="J15" s="186">
        <f>F15*1000/'H-12 Determinants'!F18</f>
        <v>0</v>
      </c>
      <c r="K15" s="186">
        <f>G15*1000/'H-12 Determinants'!F18</f>
        <v>2.7439626703262583</v>
      </c>
      <c r="L15" s="186">
        <f t="shared" si="2"/>
        <v>2.7439626703262583</v>
      </c>
      <c r="N15" s="238"/>
      <c r="O15" s="238"/>
      <c r="P15" s="238"/>
      <c r="Q15" s="58"/>
      <c r="R15" s="379"/>
      <c r="S15" s="379"/>
      <c r="T15" s="379"/>
    </row>
    <row r="16" spans="1:20" s="22" customFormat="1">
      <c r="A16" s="21">
        <f t="shared" si="0"/>
        <v>6</v>
      </c>
      <c r="C16" s="22" t="s">
        <v>153</v>
      </c>
      <c r="F16" s="76">
        <v>0</v>
      </c>
      <c r="G16" s="490">
        <f>'H-8 DTS Rate'!K29</f>
        <v>5.2836820000000007</v>
      </c>
      <c r="H16" s="490">
        <f t="shared" si="1"/>
        <v>5.2836820000000007</v>
      </c>
      <c r="J16" s="186">
        <f>F16*1000/'H-12 Determinants'!F18</f>
        <v>0</v>
      </c>
      <c r="K16" s="186">
        <f>G16*1000/'H-12 Determinants'!F18</f>
        <v>8.6189615516369514E-2</v>
      </c>
      <c r="L16" s="186">
        <f t="shared" si="2"/>
        <v>8.6189615516369514E-2</v>
      </c>
      <c r="N16" s="238"/>
      <c r="O16" s="238"/>
      <c r="P16" s="238"/>
      <c r="Q16" s="58"/>
      <c r="R16" s="379"/>
      <c r="S16" s="379"/>
      <c r="T16" s="379"/>
    </row>
    <row r="17" spans="1:20" s="22" customFormat="1">
      <c r="A17" s="21">
        <f t="shared" si="0"/>
        <v>7</v>
      </c>
      <c r="C17" s="22" t="s">
        <v>154</v>
      </c>
      <c r="F17" s="490">
        <f>'H-8 DTS Rate'!K31</f>
        <v>5.6476830000000007</v>
      </c>
      <c r="G17" s="490">
        <f>'H-12 Determinants'!C22</f>
        <v>0</v>
      </c>
      <c r="H17" s="490">
        <f t="shared" si="1"/>
        <v>5.6476830000000007</v>
      </c>
      <c r="J17" s="186">
        <f>F17*1000/'H-12 Determinants'!F18</f>
        <v>9.2127351026866561E-2</v>
      </c>
      <c r="K17" s="186">
        <f>G17*1000/'H-12 Determinants'!F18</f>
        <v>0</v>
      </c>
      <c r="L17" s="186">
        <f t="shared" si="2"/>
        <v>9.2127351026866561E-2</v>
      </c>
      <c r="N17" s="238"/>
      <c r="O17" s="238"/>
      <c r="P17" s="238"/>
      <c r="Q17" s="58"/>
      <c r="R17" s="379"/>
      <c r="S17" s="379"/>
      <c r="T17" s="379"/>
    </row>
    <row r="18" spans="1:20">
      <c r="A18" s="21">
        <f t="shared" si="0"/>
        <v>8</v>
      </c>
      <c r="C18" s="22" t="s">
        <v>155</v>
      </c>
      <c r="F18" s="491">
        <f>SUM(F12:F17)</f>
        <v>1678.6885875537771</v>
      </c>
      <c r="G18" s="491">
        <f>SUM(G12:G17)</f>
        <v>284.93709619043011</v>
      </c>
      <c r="H18" s="491">
        <f>SUM(H12:H17)</f>
        <v>1963.625683744207</v>
      </c>
      <c r="J18" s="187">
        <f>SUM(J12:J17)</f>
        <v>27.383465532743536</v>
      </c>
      <c r="K18" s="187">
        <f>SUM(K12:K17)</f>
        <v>4.6480122700427398</v>
      </c>
      <c r="L18" s="187">
        <f>SUM(L12:L17)</f>
        <v>32.031477802786284</v>
      </c>
      <c r="N18" s="403"/>
      <c r="O18" s="403"/>
      <c r="P18" s="403"/>
      <c r="Q18" s="235"/>
      <c r="R18" s="379"/>
      <c r="S18" s="379"/>
      <c r="T18" s="379"/>
    </row>
    <row r="19" spans="1:20" s="167" customFormat="1" ht="27.6" customHeight="1">
      <c r="A19" s="184">
        <f t="shared" si="0"/>
        <v>9</v>
      </c>
      <c r="C19" s="25" t="s">
        <v>340</v>
      </c>
      <c r="J19" s="365"/>
      <c r="K19" s="366" t="s">
        <v>331</v>
      </c>
      <c r="L19" s="365"/>
      <c r="M19" s="367"/>
      <c r="N19" s="365"/>
      <c r="O19" s="366" t="s">
        <v>332</v>
      </c>
      <c r="P19" s="365"/>
      <c r="Q19" s="367"/>
      <c r="R19" s="366"/>
      <c r="S19" s="366" t="s">
        <v>333</v>
      </c>
      <c r="T19" s="366"/>
    </row>
    <row r="20" spans="1:20" s="167" customFormat="1">
      <c r="A20" s="57">
        <f t="shared" si="0"/>
        <v>10</v>
      </c>
      <c r="B20" s="58"/>
      <c r="C20" s="58" t="s">
        <v>392</v>
      </c>
      <c r="D20" s="58"/>
      <c r="J20" s="189">
        <f t="shared" ref="J20:J25" si="3">0*(100%+R12)</f>
        <v>0</v>
      </c>
      <c r="K20" s="189">
        <f>K12</f>
        <v>1.0102114134904483</v>
      </c>
      <c r="L20" s="189">
        <f t="shared" ref="L20:L25" si="4">SUM(J20:K20)</f>
        <v>1.0102114134904483</v>
      </c>
      <c r="M20" s="373"/>
      <c r="N20" s="185">
        <f>0.5*J12</f>
        <v>7.202090295574413</v>
      </c>
      <c r="O20" s="185">
        <f>K12</f>
        <v>1.0102114134904483</v>
      </c>
      <c r="P20" s="185">
        <f t="shared" ref="P20:P25" si="5">SUM(N20:O20)</f>
        <v>8.212301709064862</v>
      </c>
      <c r="Q20" s="373"/>
      <c r="R20" s="185">
        <f>J12</f>
        <v>14.404180591148826</v>
      </c>
      <c r="S20" s="185">
        <f>K12</f>
        <v>1.0102114134904483</v>
      </c>
      <c r="T20" s="185">
        <f t="shared" ref="T20:T25" si="6">SUM(R20:S20)</f>
        <v>15.414392004639275</v>
      </c>
    </row>
    <row r="21" spans="1:20" s="22" customFormat="1">
      <c r="A21" s="57">
        <f t="shared" si="0"/>
        <v>11</v>
      </c>
      <c r="B21" s="58"/>
      <c r="C21" s="58" t="s">
        <v>393</v>
      </c>
      <c r="D21" s="58"/>
      <c r="J21" s="368">
        <f t="shared" si="3"/>
        <v>0</v>
      </c>
      <c r="K21" s="368">
        <f>K13</f>
        <v>0.80764857070966378</v>
      </c>
      <c r="L21" s="368">
        <f t="shared" si="4"/>
        <v>0.80764857070966378</v>
      </c>
      <c r="M21" s="369"/>
      <c r="N21" s="186">
        <f>0.5*J13</f>
        <v>3.4581608317244905</v>
      </c>
      <c r="O21" s="186">
        <f>K13</f>
        <v>0.80764857070966378</v>
      </c>
      <c r="P21" s="186">
        <f t="shared" si="5"/>
        <v>4.2658094024341544</v>
      </c>
      <c r="Q21" s="369"/>
      <c r="R21" s="186">
        <f>12*J13</f>
        <v>82.995859961387765</v>
      </c>
      <c r="S21" s="186">
        <f>K13</f>
        <v>0.80764857070966378</v>
      </c>
      <c r="T21" s="186">
        <f t="shared" si="6"/>
        <v>83.803508532097425</v>
      </c>
    </row>
    <row r="22" spans="1:20" s="22" customFormat="1">
      <c r="A22" s="21">
        <f t="shared" si="0"/>
        <v>12</v>
      </c>
      <c r="C22" s="22" t="s">
        <v>394</v>
      </c>
      <c r="J22" s="368">
        <f t="shared" si="3"/>
        <v>0</v>
      </c>
      <c r="K22" s="368">
        <f>0*(100%+S14)</f>
        <v>0</v>
      </c>
      <c r="L22" s="368">
        <f t="shared" si="4"/>
        <v>0</v>
      </c>
      <c r="M22" s="369"/>
      <c r="N22" s="186">
        <f>0*(100%+R14)</f>
        <v>0</v>
      </c>
      <c r="O22" s="186">
        <f>0*(100%+S14)</f>
        <v>0</v>
      </c>
      <c r="P22" s="186">
        <f t="shared" si="5"/>
        <v>0</v>
      </c>
      <c r="Q22" s="369"/>
      <c r="R22" s="186">
        <f>0*(100%+R14)</f>
        <v>0</v>
      </c>
      <c r="S22" s="186">
        <f>0*(100%+S14)</f>
        <v>0</v>
      </c>
      <c r="T22" s="186">
        <f t="shared" si="6"/>
        <v>0</v>
      </c>
    </row>
    <row r="23" spans="1:20" s="22" customFormat="1">
      <c r="A23" s="21">
        <f t="shared" si="0"/>
        <v>13</v>
      </c>
      <c r="C23" s="22" t="s">
        <v>152</v>
      </c>
      <c r="J23" s="368">
        <f t="shared" si="3"/>
        <v>0</v>
      </c>
      <c r="K23" s="368">
        <f>K15</f>
        <v>2.7439626703262583</v>
      </c>
      <c r="L23" s="368">
        <f t="shared" si="4"/>
        <v>2.7439626703262583</v>
      </c>
      <c r="M23" s="369"/>
      <c r="N23" s="186">
        <f>0*(100%+R15)</f>
        <v>0</v>
      </c>
      <c r="O23" s="186">
        <f>K15</f>
        <v>2.7439626703262583</v>
      </c>
      <c r="P23" s="186">
        <f t="shared" si="5"/>
        <v>2.7439626703262583</v>
      </c>
      <c r="Q23" s="369"/>
      <c r="R23" s="186">
        <f>0*(100%+R15)</f>
        <v>0</v>
      </c>
      <c r="S23" s="186">
        <f>K15</f>
        <v>2.7439626703262583</v>
      </c>
      <c r="T23" s="186">
        <f t="shared" si="6"/>
        <v>2.7439626703262583</v>
      </c>
    </row>
    <row r="24" spans="1:20" s="22" customFormat="1">
      <c r="A24" s="21">
        <f t="shared" si="0"/>
        <v>14</v>
      </c>
      <c r="C24" s="22" t="s">
        <v>153</v>
      </c>
      <c r="J24" s="368">
        <f t="shared" si="3"/>
        <v>0</v>
      </c>
      <c r="K24" s="368">
        <f>0*(100%+S16)</f>
        <v>0</v>
      </c>
      <c r="L24" s="368">
        <f t="shared" si="4"/>
        <v>0</v>
      </c>
      <c r="M24" s="369"/>
      <c r="N24" s="186">
        <f>0*(100%+R16)</f>
        <v>0</v>
      </c>
      <c r="O24" s="186">
        <f>0*(100%+S16)</f>
        <v>0</v>
      </c>
      <c r="P24" s="186">
        <f t="shared" si="5"/>
        <v>0</v>
      </c>
      <c r="Q24" s="369"/>
      <c r="R24" s="186">
        <f>0*(100%+R16)</f>
        <v>0</v>
      </c>
      <c r="S24" s="186">
        <f>0*(100%+S16)</f>
        <v>0</v>
      </c>
      <c r="T24" s="186">
        <f t="shared" si="6"/>
        <v>0</v>
      </c>
    </row>
    <row r="25" spans="1:20" s="22" customFormat="1">
      <c r="A25" s="21">
        <f t="shared" si="0"/>
        <v>15</v>
      </c>
      <c r="C25" s="22" t="s">
        <v>154</v>
      </c>
      <c r="J25" s="368">
        <f t="shared" si="3"/>
        <v>0</v>
      </c>
      <c r="K25" s="368">
        <f>0*(100%+S17)</f>
        <v>0</v>
      </c>
      <c r="L25" s="368">
        <f t="shared" si="4"/>
        <v>0</v>
      </c>
      <c r="M25" s="369"/>
      <c r="N25" s="186">
        <f>0*(100%+R17)</f>
        <v>0</v>
      </c>
      <c r="O25" s="186">
        <f>0*(100%+S17)</f>
        <v>0</v>
      </c>
      <c r="P25" s="186">
        <f t="shared" si="5"/>
        <v>0</v>
      </c>
      <c r="Q25" s="369"/>
      <c r="R25" s="186">
        <f>0*(100%+R17)</f>
        <v>0</v>
      </c>
      <c r="S25" s="186">
        <f>0*(100%+S17)</f>
        <v>0</v>
      </c>
      <c r="T25" s="186">
        <f t="shared" si="6"/>
        <v>0</v>
      </c>
    </row>
    <row r="26" spans="1:20">
      <c r="A26" s="21">
        <f t="shared" si="0"/>
        <v>16</v>
      </c>
      <c r="C26" s="22" t="s">
        <v>339</v>
      </c>
      <c r="J26" s="187">
        <f>SUM(J20:J25)</f>
        <v>0</v>
      </c>
      <c r="K26" s="187">
        <f>SUM(K20:K25)</f>
        <v>4.5618226545263703</v>
      </c>
      <c r="L26" s="187">
        <f>SUM(L20:L25)</f>
        <v>4.5618226545263703</v>
      </c>
      <c r="M26" s="372"/>
      <c r="N26" s="187">
        <f>SUM(N20:N25)</f>
        <v>10.660251127298903</v>
      </c>
      <c r="O26" s="187">
        <f>SUM(O20:O25)</f>
        <v>4.5618226545263703</v>
      </c>
      <c r="P26" s="187">
        <f>SUM(P20:P25)</f>
        <v>15.222073781825275</v>
      </c>
      <c r="Q26" s="372"/>
      <c r="R26" s="187">
        <f>SUM(R20:R25)</f>
        <v>97.400040552536595</v>
      </c>
      <c r="S26" s="187">
        <f>SUM(S20:S25)</f>
        <v>4.5618226545263703</v>
      </c>
      <c r="T26" s="187">
        <f>SUM(T20:T25)</f>
        <v>101.96186320706295</v>
      </c>
    </row>
    <row r="27" spans="1:20" s="167" customFormat="1" ht="27.6" customHeight="1">
      <c r="A27" s="184">
        <f t="shared" si="0"/>
        <v>17</v>
      </c>
      <c r="C27" s="25" t="s">
        <v>380</v>
      </c>
      <c r="D27" s="25"/>
      <c r="J27" s="365"/>
      <c r="K27" s="366" t="s">
        <v>379</v>
      </c>
      <c r="L27" s="365"/>
      <c r="M27" s="367"/>
      <c r="N27" s="471"/>
      <c r="O27" s="472"/>
      <c r="P27" s="473"/>
      <c r="Q27" s="367"/>
      <c r="R27" s="367"/>
      <c r="S27" s="367"/>
      <c r="T27" s="367"/>
    </row>
    <row r="28" spans="1:20" s="167" customFormat="1">
      <c r="A28" s="57">
        <f t="shared" si="0"/>
        <v>18</v>
      </c>
      <c r="B28" s="58"/>
      <c r="C28" s="58" t="s">
        <v>392</v>
      </c>
      <c r="D28" s="58"/>
      <c r="J28" s="340">
        <f>0.2*J12</f>
        <v>2.8808361182297655</v>
      </c>
      <c r="K28" s="340">
        <f>K12</f>
        <v>1.0102114134904483</v>
      </c>
      <c r="L28" s="340">
        <f t="shared" ref="L28:L33" si="7">SUM(J28:K28)</f>
        <v>3.891047531720214</v>
      </c>
      <c r="M28" s="373"/>
      <c r="N28" s="340"/>
      <c r="O28" s="340"/>
      <c r="P28" s="340"/>
      <c r="Q28" s="367"/>
      <c r="R28" s="367"/>
      <c r="S28" s="367"/>
      <c r="T28" s="367"/>
    </row>
    <row r="29" spans="1:20" s="22" customFormat="1">
      <c r="A29" s="57">
        <f t="shared" si="0"/>
        <v>19</v>
      </c>
      <c r="B29" s="58"/>
      <c r="C29" s="58" t="s">
        <v>393</v>
      </c>
      <c r="D29" s="58"/>
      <c r="J29" s="371">
        <f>0.2*J13</f>
        <v>1.3832643326897962</v>
      </c>
      <c r="K29" s="371">
        <f>K13</f>
        <v>0.80764857070966378</v>
      </c>
      <c r="L29" s="371">
        <f t="shared" si="7"/>
        <v>2.1909129033994601</v>
      </c>
      <c r="M29" s="369"/>
      <c r="N29" s="371"/>
      <c r="O29" s="371"/>
      <c r="P29" s="371"/>
      <c r="Q29" s="369"/>
      <c r="R29" s="369"/>
      <c r="S29" s="369"/>
      <c r="T29" s="369"/>
    </row>
    <row r="30" spans="1:20" s="22" customFormat="1">
      <c r="A30" s="21">
        <f t="shared" si="0"/>
        <v>20</v>
      </c>
      <c r="C30" s="22" t="s">
        <v>394</v>
      </c>
      <c r="J30" s="371">
        <f>0*(100%+R14)</f>
        <v>0</v>
      </c>
      <c r="K30" s="371">
        <f>0*(100%+S14)</f>
        <v>0</v>
      </c>
      <c r="L30" s="371">
        <f t="shared" si="7"/>
        <v>0</v>
      </c>
      <c r="M30" s="369"/>
      <c r="N30" s="371"/>
      <c r="O30" s="371"/>
      <c r="P30" s="371"/>
      <c r="Q30" s="369"/>
      <c r="R30" s="369"/>
      <c r="S30" s="369"/>
      <c r="T30" s="369"/>
    </row>
    <row r="31" spans="1:20" s="22" customFormat="1">
      <c r="A31" s="21">
        <f t="shared" si="0"/>
        <v>21</v>
      </c>
      <c r="C31" s="22" t="s">
        <v>152</v>
      </c>
      <c r="J31" s="371">
        <f>0*(100%+R15)</f>
        <v>0</v>
      </c>
      <c r="K31" s="371">
        <f>0.32*K15</f>
        <v>0.87806805450440262</v>
      </c>
      <c r="L31" s="371">
        <f t="shared" si="7"/>
        <v>0.87806805450440262</v>
      </c>
      <c r="M31" s="369"/>
      <c r="N31" s="371"/>
      <c r="O31" s="371"/>
      <c r="P31" s="371"/>
      <c r="Q31" s="369"/>
      <c r="R31" s="369"/>
      <c r="S31" s="369"/>
      <c r="T31" s="369"/>
    </row>
    <row r="32" spans="1:20" s="22" customFormat="1">
      <c r="A32" s="21">
        <f t="shared" si="0"/>
        <v>22</v>
      </c>
      <c r="C32" s="22" t="s">
        <v>153</v>
      </c>
      <c r="J32" s="371">
        <f>0*(100%+R16)</f>
        <v>0</v>
      </c>
      <c r="K32" s="371">
        <f>0*(100%+S16)</f>
        <v>0</v>
      </c>
      <c r="L32" s="371">
        <f t="shared" si="7"/>
        <v>0</v>
      </c>
      <c r="M32" s="369"/>
      <c r="N32" s="371"/>
      <c r="O32" s="371"/>
      <c r="P32" s="371"/>
      <c r="Q32" s="369"/>
      <c r="R32" s="369"/>
      <c r="S32" s="369"/>
      <c r="T32" s="369"/>
    </row>
    <row r="33" spans="1:20" s="22" customFormat="1">
      <c r="A33" s="21">
        <f t="shared" si="0"/>
        <v>23</v>
      </c>
      <c r="C33" s="22" t="s">
        <v>154</v>
      </c>
      <c r="J33" s="371">
        <f>0*(100%+R17)</f>
        <v>0</v>
      </c>
      <c r="K33" s="371">
        <f>0*(100%+S17)</f>
        <v>0</v>
      </c>
      <c r="L33" s="371">
        <f t="shared" si="7"/>
        <v>0</v>
      </c>
      <c r="M33" s="369"/>
      <c r="N33" s="371"/>
      <c r="O33" s="371"/>
      <c r="P33" s="371"/>
      <c r="Q33" s="369"/>
      <c r="R33" s="369"/>
      <c r="S33" s="369"/>
      <c r="T33" s="369"/>
    </row>
    <row r="34" spans="1:20">
      <c r="A34" s="21">
        <f t="shared" si="0"/>
        <v>24</v>
      </c>
      <c r="C34" s="22" t="s">
        <v>363</v>
      </c>
      <c r="J34" s="187">
        <f>SUM(J28:J33)</f>
        <v>4.2641004509195621</v>
      </c>
      <c r="K34" s="187">
        <f>SUM(K28:K33)</f>
        <v>2.6959280387045146</v>
      </c>
      <c r="L34" s="187">
        <f>SUM(L28:L33)</f>
        <v>6.9600284896240767</v>
      </c>
      <c r="M34" s="372"/>
      <c r="N34" s="403"/>
      <c r="O34" s="403"/>
      <c r="P34" s="403"/>
      <c r="Q34" s="370"/>
      <c r="R34" s="370"/>
      <c r="S34" s="370"/>
      <c r="T34" s="370"/>
    </row>
    <row r="35" spans="1:20">
      <c r="F35" s="167"/>
      <c r="G35" s="167"/>
      <c r="H35" s="167"/>
      <c r="J35" s="167"/>
      <c r="K35" s="167"/>
      <c r="L35" s="167"/>
      <c r="N35" s="402"/>
      <c r="O35" s="402"/>
      <c r="P35" s="402"/>
    </row>
    <row r="36" spans="1:20">
      <c r="F36" s="167"/>
      <c r="G36" s="167"/>
      <c r="H36" s="167"/>
      <c r="J36" s="167"/>
      <c r="K36" s="167"/>
      <c r="L36" s="167"/>
      <c r="N36" s="167"/>
      <c r="O36" s="167"/>
      <c r="P36" s="167"/>
    </row>
    <row r="37" spans="1:20">
      <c r="F37" s="22"/>
      <c r="G37" s="22"/>
      <c r="H37" s="22"/>
      <c r="J37" s="22"/>
      <c r="K37" s="22"/>
      <c r="L37" s="22"/>
      <c r="N37" s="22"/>
      <c r="O37" s="22"/>
      <c r="P37" s="22"/>
    </row>
    <row r="38" spans="1:20">
      <c r="F38" s="22"/>
      <c r="G38" s="22"/>
      <c r="H38" s="22"/>
      <c r="J38" s="22"/>
      <c r="K38" s="22"/>
      <c r="L38" s="22"/>
      <c r="N38" s="22"/>
      <c r="O38" s="22"/>
      <c r="P38" s="22"/>
    </row>
    <row r="39" spans="1:20">
      <c r="F39" s="22"/>
      <c r="G39" s="22"/>
      <c r="H39" s="22"/>
      <c r="J39" s="22"/>
      <c r="K39" s="22"/>
      <c r="L39" s="22"/>
      <c r="N39" s="22"/>
      <c r="O39" s="22"/>
      <c r="P39" s="22"/>
    </row>
    <row r="40" spans="1:20">
      <c r="F40" s="22"/>
      <c r="G40" s="22"/>
      <c r="H40" s="22"/>
      <c r="J40" s="22"/>
      <c r="K40" s="22"/>
      <c r="L40" s="22"/>
      <c r="N40" s="22"/>
      <c r="O40" s="22"/>
      <c r="P40" s="22"/>
    </row>
    <row r="41" spans="1:20">
      <c r="F41" s="22"/>
      <c r="G41" s="22"/>
      <c r="H41" s="22"/>
      <c r="J41" s="22"/>
      <c r="K41" s="22"/>
      <c r="L41" s="22"/>
      <c r="N41" s="22"/>
      <c r="O41" s="22"/>
      <c r="P41" s="22"/>
    </row>
  </sheetData>
  <mergeCells count="3">
    <mergeCell ref="J11:L11"/>
    <mergeCell ref="R11:T11"/>
    <mergeCell ref="N11:P11"/>
  </mergeCells>
  <phoneticPr fontId="13" type="noConversion"/>
  <printOptions horizontalCentered="1"/>
  <pageMargins left="0.75" right="0.5" top="0.75" bottom="0.5" header="0.5" footer="0.5"/>
  <pageSetup scale="73" fitToHeight="0" orientation="portrait" r:id="rId1"/>
  <headerFooter alignWithMargins="0">
    <oddFooter>&amp;L&amp;A&amp;CConfidentiality: Public&amp;R&amp;P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showGridLines="0" zoomScaleNormal="100" workbookViewId="0"/>
  </sheetViews>
  <sheetFormatPr defaultRowHeight="12.75"/>
  <cols>
    <col min="1" max="1" width="5.83203125" customWidth="1"/>
    <col min="2" max="2" width="1.83203125" customWidth="1"/>
    <col min="3" max="3" width="2.83203125" customWidth="1"/>
    <col min="4" max="4" width="52.83203125" customWidth="1"/>
    <col min="5" max="5" width="1.83203125" customWidth="1"/>
    <col min="6" max="7" width="12.83203125" customWidth="1"/>
    <col min="8" max="8" width="2.83203125" customWidth="1"/>
    <col min="9" max="9" width="1.83203125" customWidth="1"/>
    <col min="10" max="11" width="12.83203125" customWidth="1"/>
    <col min="13" max="13" width="12.1640625" bestFit="1" customWidth="1"/>
  </cols>
  <sheetData>
    <row r="1" spans="1:14" s="3" customFormat="1">
      <c r="A1" s="5" t="str">
        <f>Applicant</f>
        <v>Alberta Electric System Operator</v>
      </c>
      <c r="B1" s="5"/>
      <c r="C1" s="5"/>
      <c r="D1" s="5"/>
      <c r="E1" s="5"/>
      <c r="F1" s="5"/>
      <c r="G1" s="5"/>
      <c r="H1" s="5"/>
      <c r="K1" s="4" t="str">
        <f ca="1">TablePrefix&amp;TRIM(MID(CELL("filename",M2),FIND("]",CELL("filename",M2))+1,5))&amp;TableSuffix</f>
        <v>Table H-12</v>
      </c>
    </row>
    <row r="2" spans="1:14" s="3" customFormat="1">
      <c r="A2" s="5" t="str">
        <f>Application</f>
        <v>2018 ISO Tariff Application</v>
      </c>
      <c r="B2" s="5"/>
      <c r="C2" s="5"/>
      <c r="D2" s="5"/>
      <c r="E2" s="5"/>
      <c r="F2" s="5"/>
      <c r="G2" s="5"/>
      <c r="H2" s="5"/>
      <c r="K2" s="4" t="str">
        <f>TableDate</f>
        <v>September 14, 2017</v>
      </c>
    </row>
    <row r="4" spans="1:14">
      <c r="A4" s="6" t="str">
        <f>TableGroup2</f>
        <v>Appendix H — 2018 Rate Calculations</v>
      </c>
      <c r="B4" s="6"/>
      <c r="C4" s="6"/>
      <c r="D4" s="6"/>
      <c r="E4" s="6"/>
      <c r="F4" s="6"/>
      <c r="G4" s="6"/>
      <c r="H4" s="6"/>
      <c r="I4" s="6"/>
      <c r="J4" s="6"/>
      <c r="K4" s="6"/>
    </row>
    <row r="5" spans="1:14">
      <c r="A5" s="6" t="s">
        <v>495</v>
      </c>
      <c r="B5" s="6"/>
      <c r="C5" s="6"/>
      <c r="D5" s="6"/>
      <c r="E5" s="6"/>
      <c r="F5" s="6"/>
      <c r="G5" s="6"/>
      <c r="H5" s="6"/>
      <c r="I5" s="6"/>
      <c r="J5" s="6"/>
      <c r="K5" s="6"/>
    </row>
    <row r="6" spans="1:14">
      <c r="I6" s="91"/>
    </row>
    <row r="7" spans="1:14" s="252" customFormat="1">
      <c r="F7" s="252" t="s">
        <v>2</v>
      </c>
      <c r="G7" s="252" t="s">
        <v>3</v>
      </c>
      <c r="J7" s="252" t="s">
        <v>4</v>
      </c>
      <c r="K7" s="252" t="s">
        <v>5</v>
      </c>
    </row>
    <row r="9" spans="1:14" s="44" customFormat="1">
      <c r="A9" s="62" t="s">
        <v>57</v>
      </c>
      <c r="F9" s="45" t="s">
        <v>365</v>
      </c>
      <c r="G9" s="45"/>
      <c r="I9" s="98"/>
      <c r="J9" s="45" t="s">
        <v>366</v>
      </c>
      <c r="K9" s="45"/>
    </row>
    <row r="10" spans="1:14" s="47" customFormat="1">
      <c r="A10" s="46"/>
      <c r="C10" s="48" t="s">
        <v>55</v>
      </c>
      <c r="D10" s="48"/>
      <c r="F10" s="470" t="s">
        <v>114</v>
      </c>
      <c r="G10" s="49" t="s">
        <v>56</v>
      </c>
      <c r="I10" s="99"/>
      <c r="J10" s="46" t="s">
        <v>114</v>
      </c>
      <c r="K10" s="49" t="s">
        <v>56</v>
      </c>
    </row>
    <row r="11" spans="1:14" s="22" customFormat="1" ht="25.5" customHeight="1">
      <c r="A11" s="21">
        <v>1</v>
      </c>
      <c r="C11" s="22" t="s">
        <v>171</v>
      </c>
      <c r="F11" s="663">
        <v>97697.52054445332</v>
      </c>
      <c r="G11" s="63" t="s">
        <v>28</v>
      </c>
      <c r="I11" s="121"/>
      <c r="J11" s="66" t="s">
        <v>60</v>
      </c>
      <c r="K11" s="64"/>
      <c r="M11" s="663"/>
      <c r="N11" s="68"/>
    </row>
    <row r="12" spans="1:14" s="22" customFormat="1" ht="25.5" customHeight="1">
      <c r="A12" s="21">
        <f t="shared" ref="A12:A21" si="0">A11+1</f>
        <v>2</v>
      </c>
      <c r="C12" s="22" t="s">
        <v>151</v>
      </c>
      <c r="F12" s="664">
        <v>156984.39235115412</v>
      </c>
      <c r="G12" s="63" t="s">
        <v>28</v>
      </c>
      <c r="I12" s="121"/>
      <c r="J12" s="66" t="s">
        <v>60</v>
      </c>
      <c r="K12" s="64"/>
      <c r="M12" s="663"/>
      <c r="N12" s="68"/>
    </row>
    <row r="13" spans="1:14" s="167" customFormat="1" ht="19.350000000000001" customHeight="1">
      <c r="A13" s="184">
        <f t="shared" si="0"/>
        <v>3</v>
      </c>
      <c r="C13" s="167" t="s">
        <v>200</v>
      </c>
      <c r="F13" s="665">
        <v>36498.365723069473</v>
      </c>
      <c r="G13" s="155" t="s">
        <v>28</v>
      </c>
      <c r="I13" s="226"/>
      <c r="J13" s="227" t="s">
        <v>60</v>
      </c>
      <c r="K13" s="228"/>
      <c r="L13" s="22"/>
      <c r="M13" s="663"/>
      <c r="N13" s="68"/>
    </row>
    <row r="14" spans="1:14" s="22" customFormat="1">
      <c r="A14" s="21">
        <f t="shared" si="0"/>
        <v>4</v>
      </c>
      <c r="C14" s="22" t="s">
        <v>201</v>
      </c>
      <c r="F14" s="665">
        <v>34526.098345230217</v>
      </c>
      <c r="G14" s="63" t="s">
        <v>28</v>
      </c>
      <c r="I14" s="121"/>
      <c r="J14" s="66" t="s">
        <v>60</v>
      </c>
      <c r="K14" s="64"/>
      <c r="M14" s="663"/>
      <c r="N14" s="68"/>
    </row>
    <row r="15" spans="1:14" s="22" customFormat="1">
      <c r="A15" s="21">
        <f t="shared" si="0"/>
        <v>5</v>
      </c>
      <c r="C15" s="22" t="s">
        <v>202</v>
      </c>
      <c r="F15" s="665">
        <v>43063.676217950444</v>
      </c>
      <c r="G15" s="63" t="s">
        <v>28</v>
      </c>
      <c r="I15" s="121"/>
      <c r="J15" s="66" t="s">
        <v>60</v>
      </c>
      <c r="K15" s="64"/>
      <c r="M15" s="663"/>
      <c r="N15" s="68"/>
    </row>
    <row r="16" spans="1:14" s="35" customFormat="1" ht="19.350000000000001" customHeight="1">
      <c r="A16" s="34">
        <f t="shared" si="0"/>
        <v>6</v>
      </c>
      <c r="C16" s="35" t="s">
        <v>203</v>
      </c>
      <c r="F16" s="665">
        <v>42896.252064903987</v>
      </c>
      <c r="G16" s="156" t="s">
        <v>28</v>
      </c>
      <c r="I16" s="229"/>
      <c r="J16" s="230" t="s">
        <v>60</v>
      </c>
      <c r="K16" s="231"/>
      <c r="L16" s="22"/>
      <c r="M16" s="663"/>
      <c r="N16" s="68"/>
    </row>
    <row r="17" spans="1:14" s="22" customFormat="1" ht="25.5" customHeight="1">
      <c r="A17" s="21">
        <f>A16+1</f>
        <v>7</v>
      </c>
      <c r="C17" s="22" t="s">
        <v>158</v>
      </c>
      <c r="F17" s="666">
        <v>122370.25522773321</v>
      </c>
      <c r="G17" s="63" t="s">
        <v>28</v>
      </c>
      <c r="I17" s="121"/>
      <c r="J17" s="66" t="s">
        <v>60</v>
      </c>
      <c r="K17" s="64"/>
      <c r="M17" s="663"/>
      <c r="N17" s="68"/>
    </row>
    <row r="18" spans="1:14" s="22" customFormat="1" ht="25.5" customHeight="1">
      <c r="A18" s="21">
        <f t="shared" si="0"/>
        <v>8</v>
      </c>
      <c r="C18" s="22" t="s">
        <v>59</v>
      </c>
      <c r="F18" s="667">
        <v>61303</v>
      </c>
      <c r="G18" s="63" t="s">
        <v>29</v>
      </c>
      <c r="I18" s="121"/>
      <c r="J18" s="202">
        <f>F18</f>
        <v>61303</v>
      </c>
      <c r="K18" s="63" t="s">
        <v>29</v>
      </c>
      <c r="M18" s="663"/>
      <c r="N18" s="68"/>
    </row>
    <row r="19" spans="1:14" s="22" customFormat="1" ht="25.5" customHeight="1">
      <c r="A19" s="21">
        <f t="shared" si="0"/>
        <v>9</v>
      </c>
      <c r="C19" s="22" t="s">
        <v>355</v>
      </c>
      <c r="F19" s="668">
        <v>5308.9629584872509</v>
      </c>
      <c r="G19" s="63" t="s">
        <v>112</v>
      </c>
      <c r="I19" s="121"/>
      <c r="J19" s="66" t="s">
        <v>60</v>
      </c>
      <c r="K19" s="64"/>
      <c r="M19" s="663"/>
      <c r="N19" s="68"/>
    </row>
    <row r="20" spans="1:14" s="22" customFormat="1" ht="25.5" customHeight="1">
      <c r="A20" s="21">
        <f t="shared" si="0"/>
        <v>10</v>
      </c>
      <c r="C20" s="22" t="s">
        <v>187</v>
      </c>
      <c r="F20" s="201">
        <v>42.58</v>
      </c>
      <c r="G20" s="67" t="s">
        <v>62</v>
      </c>
      <c r="I20" s="121"/>
      <c r="J20" s="201">
        <f>F20</f>
        <v>42.58</v>
      </c>
      <c r="K20" s="67" t="s">
        <v>62</v>
      </c>
      <c r="M20" s="663"/>
      <c r="N20" s="68"/>
    </row>
    <row r="21" spans="1:14" s="22" customFormat="1" ht="25.5" customHeight="1">
      <c r="A21" s="21">
        <f t="shared" si="0"/>
        <v>11</v>
      </c>
      <c r="C21" s="22" t="s">
        <v>61</v>
      </c>
      <c r="F21" s="66" t="s">
        <v>60</v>
      </c>
      <c r="G21" s="64"/>
      <c r="I21" s="121"/>
      <c r="J21" s="202">
        <v>58262.399999999987</v>
      </c>
      <c r="K21" s="63" t="s">
        <v>28</v>
      </c>
      <c r="M21" s="663"/>
    </row>
    <row r="22" spans="1:14" s="22" customFormat="1" ht="12.75" customHeight="1">
      <c r="A22" s="21"/>
      <c r="F22" s="66"/>
      <c r="G22" s="64"/>
      <c r="I22" s="58"/>
      <c r="J22" s="65"/>
      <c r="K22" s="63"/>
    </row>
    <row r="23" spans="1:14">
      <c r="A23" t="s">
        <v>52</v>
      </c>
      <c r="C23" s="204" t="s">
        <v>140</v>
      </c>
      <c r="D23" s="727" t="s">
        <v>469</v>
      </c>
    </row>
    <row r="24" spans="1:14">
      <c r="D24" s="728" t="s">
        <v>468</v>
      </c>
    </row>
    <row r="25" spans="1:14">
      <c r="C25" s="203" t="s">
        <v>139</v>
      </c>
      <c r="D25" s="726" t="s">
        <v>467</v>
      </c>
    </row>
    <row r="26" spans="1:14">
      <c r="C26" s="203"/>
      <c r="D26" s="726" t="s">
        <v>466</v>
      </c>
    </row>
    <row r="27" spans="1:14">
      <c r="C27" s="91" t="s">
        <v>186</v>
      </c>
      <c r="D27" s="726" t="str">
        <f>"The 2018 ISO Tariff  pool price as approved in the 2017-2018 BRP, "&amp;DOLLAR('H-12 Determinants'!$J$20,2)&amp;"/MWh"</f>
        <v>The 2018 ISO Tariff  pool price as approved in the 2017-2018 BRP, $42.58/MWh</v>
      </c>
    </row>
    <row r="30" spans="1:14">
      <c r="K30" s="417"/>
    </row>
    <row r="33" spans="6:6">
      <c r="F33" s="431"/>
    </row>
  </sheetData>
  <phoneticPr fontId="13" type="noConversion"/>
  <printOptions horizontalCentered="1"/>
  <pageMargins left="0.75" right="0.5" top="0.75" bottom="0.5" header="0.5" footer="0.5"/>
  <pageSetup scale="93" fitToHeight="0" orientation="portrait" r:id="rId1"/>
  <headerFooter alignWithMargins="0">
    <oddFooter>&amp;L&amp;A&amp;CConfidentiality: Public&amp;R&amp;P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showGridLines="0" zoomScaleNormal="100" workbookViewId="0"/>
  </sheetViews>
  <sheetFormatPr defaultRowHeight="12.75"/>
  <cols>
    <col min="1" max="1" width="6.1640625" customWidth="1"/>
    <col min="2" max="2" width="1.83203125" customWidth="1"/>
    <col min="3" max="3" width="2.83203125" customWidth="1"/>
    <col min="4" max="4" width="38.5" customWidth="1"/>
    <col min="5" max="6" width="1.83203125" customWidth="1"/>
    <col min="7" max="7" width="11.83203125" customWidth="1"/>
    <col min="8" max="8" width="13.33203125" customWidth="1"/>
    <col min="9" max="9" width="11.5" bestFit="1" customWidth="1"/>
    <col min="10" max="11" width="1.83203125" customWidth="1"/>
    <col min="12" max="12" width="11.83203125" customWidth="1"/>
    <col min="13" max="13" width="13" bestFit="1" customWidth="1"/>
    <col min="14" max="14" width="10.5" bestFit="1" customWidth="1"/>
    <col min="15" max="16" width="1.83203125" customWidth="1"/>
    <col min="17" max="17" width="10.6640625" customWidth="1"/>
    <col min="18" max="18" width="9.83203125" customWidth="1"/>
  </cols>
  <sheetData>
    <row r="1" spans="1:20" s="3" customFormat="1">
      <c r="A1" s="5" t="str">
        <f>Applicant</f>
        <v>Alberta Electric System Operator</v>
      </c>
      <c r="B1" s="5"/>
      <c r="C1" s="5"/>
      <c r="D1" s="5"/>
      <c r="E1" s="5"/>
      <c r="F1" s="5"/>
      <c r="G1" s="5"/>
      <c r="H1" s="5"/>
      <c r="I1" s="5"/>
      <c r="J1" s="5"/>
      <c r="K1" s="5"/>
      <c r="L1" s="5"/>
      <c r="M1" s="5"/>
      <c r="N1" s="5"/>
      <c r="O1" s="5"/>
      <c r="R1" s="4" t="str">
        <f ca="1">TablePrefix&amp;TRIM(MID(CELL("filename",T2),FIND("]",CELL("filename",T2))+1,5))&amp;TableSuffix</f>
        <v>Table H-13</v>
      </c>
    </row>
    <row r="2" spans="1:20" s="3" customFormat="1">
      <c r="A2" s="5" t="str">
        <f>Application</f>
        <v>2018 ISO Tariff Application</v>
      </c>
      <c r="B2" s="5"/>
      <c r="C2" s="5"/>
      <c r="D2" s="5"/>
      <c r="E2" s="5"/>
      <c r="F2" s="5"/>
      <c r="G2" s="5"/>
      <c r="H2" s="5"/>
      <c r="I2" s="5"/>
      <c r="J2" s="5"/>
      <c r="K2" s="5"/>
      <c r="L2" s="5"/>
      <c r="M2" s="5"/>
      <c r="N2" s="5"/>
      <c r="O2" s="5"/>
      <c r="R2" s="4" t="str">
        <f>TableDate</f>
        <v>September 14, 2017</v>
      </c>
    </row>
    <row r="4" spans="1:20">
      <c r="A4" s="347" t="str">
        <f>TableGroup2</f>
        <v>Appendix H — 2018 Rate Calculations</v>
      </c>
      <c r="B4" s="6"/>
      <c r="C4" s="6"/>
      <c r="D4" s="6"/>
      <c r="E4" s="6"/>
      <c r="F4" s="6"/>
      <c r="G4" s="6"/>
      <c r="H4" s="6"/>
      <c r="I4" s="6"/>
      <c r="J4" s="6"/>
      <c r="K4" s="6"/>
      <c r="L4" s="6"/>
      <c r="M4" s="6"/>
      <c r="N4" s="6"/>
      <c r="O4" s="6"/>
      <c r="P4" s="6"/>
      <c r="Q4" s="6"/>
      <c r="R4" s="6"/>
    </row>
    <row r="5" spans="1:20">
      <c r="A5" s="6" t="s">
        <v>496</v>
      </c>
      <c r="B5" s="6"/>
      <c r="C5" s="6"/>
      <c r="D5" s="6"/>
      <c r="E5" s="6"/>
      <c r="F5" s="6"/>
      <c r="G5" s="6"/>
      <c r="H5" s="6"/>
      <c r="I5" s="6"/>
      <c r="J5" s="6"/>
      <c r="K5" s="6"/>
      <c r="L5" s="6"/>
      <c r="M5" s="6"/>
      <c r="N5" s="6"/>
      <c r="O5" s="6"/>
      <c r="P5" s="6"/>
      <c r="Q5" s="6"/>
      <c r="R5" s="6"/>
    </row>
    <row r="6" spans="1:20">
      <c r="I6" s="91"/>
    </row>
    <row r="7" spans="1:20" s="252" customFormat="1">
      <c r="G7" s="252" t="s">
        <v>2</v>
      </c>
      <c r="H7" s="252" t="s">
        <v>3</v>
      </c>
      <c r="I7" s="252" t="s">
        <v>4</v>
      </c>
      <c r="L7" s="252" t="s">
        <v>5</v>
      </c>
      <c r="M7" s="252" t="s">
        <v>25</v>
      </c>
      <c r="N7" s="252" t="s">
        <v>26</v>
      </c>
      <c r="Q7" s="252" t="s">
        <v>27</v>
      </c>
      <c r="R7" s="252" t="s">
        <v>50</v>
      </c>
    </row>
    <row r="9" spans="1:20" s="44" customFormat="1">
      <c r="F9" s="98"/>
      <c r="G9" s="45" t="s">
        <v>498</v>
      </c>
      <c r="H9" s="45"/>
      <c r="I9" s="45"/>
      <c r="K9" s="98"/>
      <c r="L9" s="45" t="s">
        <v>497</v>
      </c>
      <c r="M9" s="45"/>
      <c r="N9" s="45"/>
      <c r="P9" s="98"/>
      <c r="Q9" s="45" t="s">
        <v>67</v>
      </c>
      <c r="R9" s="45"/>
    </row>
    <row r="10" spans="1:20" s="47" customFormat="1" ht="25.5">
      <c r="A10" s="46"/>
      <c r="C10" s="48" t="s">
        <v>1</v>
      </c>
      <c r="D10" s="48"/>
      <c r="F10" s="99"/>
      <c r="G10" s="427" t="s">
        <v>475</v>
      </c>
      <c r="H10" s="427" t="s">
        <v>523</v>
      </c>
      <c r="I10" s="49" t="s">
        <v>23</v>
      </c>
      <c r="K10" s="99"/>
      <c r="L10" s="427" t="s">
        <v>506</v>
      </c>
      <c r="M10" s="427" t="s">
        <v>523</v>
      </c>
      <c r="N10" s="49" t="s">
        <v>23</v>
      </c>
      <c r="P10" s="99"/>
      <c r="Q10" s="49" t="s">
        <v>23</v>
      </c>
      <c r="R10" s="49" t="s">
        <v>66</v>
      </c>
    </row>
    <row r="11" spans="1:20" ht="18.95" customHeight="1">
      <c r="A11" s="7">
        <v>1</v>
      </c>
      <c r="C11" s="2" t="s">
        <v>63</v>
      </c>
      <c r="D11" s="2"/>
      <c r="E11" s="18"/>
      <c r="F11" s="109"/>
      <c r="G11" s="39"/>
      <c r="H11" s="39"/>
      <c r="I11" s="39"/>
      <c r="J11" s="18"/>
      <c r="K11" s="109"/>
      <c r="L11" s="39"/>
      <c r="M11" s="39"/>
      <c r="N11" s="39"/>
      <c r="O11" s="18"/>
      <c r="P11" s="109"/>
      <c r="Q11" s="39"/>
      <c r="R11" s="39"/>
    </row>
    <row r="12" spans="1:20">
      <c r="A12" s="7">
        <f t="shared" ref="A12:A32" si="0">A11+1</f>
        <v>2</v>
      </c>
      <c r="C12" s="436" t="s">
        <v>395</v>
      </c>
      <c r="D12" s="2"/>
      <c r="E12" s="18"/>
      <c r="F12" s="109"/>
      <c r="G12" s="39"/>
      <c r="H12" s="39"/>
      <c r="I12" s="39"/>
      <c r="J12" s="18"/>
      <c r="K12" s="109"/>
      <c r="L12" s="39"/>
      <c r="M12" s="39"/>
      <c r="N12" s="39"/>
      <c r="O12" s="18"/>
      <c r="P12" s="109"/>
      <c r="Q12" s="39"/>
      <c r="R12" s="39"/>
    </row>
    <row r="13" spans="1:20" s="22" customFormat="1">
      <c r="A13" s="21">
        <f t="shared" si="0"/>
        <v>3</v>
      </c>
      <c r="D13" s="22" t="s">
        <v>129</v>
      </c>
      <c r="E13" s="23"/>
      <c r="F13" s="112"/>
      <c r="G13" s="474">
        <v>10670</v>
      </c>
      <c r="H13" s="51">
        <f>'H-12 Determinants'!F11</f>
        <v>97697.52054445332</v>
      </c>
      <c r="I13" s="43">
        <f>G13*H13/1000000</f>
        <v>1042.432544209317</v>
      </c>
      <c r="J13" s="122"/>
      <c r="K13" s="112"/>
      <c r="L13" s="233">
        <f>'H-8 DTS Rate'!T13</f>
        <v>9038</v>
      </c>
      <c r="M13" s="51">
        <f>'H-12 Determinants'!F11</f>
        <v>97697.52054445332</v>
      </c>
      <c r="N13" s="176">
        <f>L13*M13/1000000</f>
        <v>882.99019068076905</v>
      </c>
      <c r="O13" s="23"/>
      <c r="P13" s="112"/>
      <c r="Q13" s="232">
        <f>N13-I13</f>
        <v>-159.44235352854798</v>
      </c>
      <c r="R13" s="68">
        <f>Q13/I13</f>
        <v>-0.15295220243673865</v>
      </c>
      <c r="S13" s="77"/>
      <c r="T13" s="68"/>
    </row>
    <row r="14" spans="1:20" s="22" customFormat="1">
      <c r="A14" s="21">
        <f t="shared" si="0"/>
        <v>4</v>
      </c>
      <c r="D14" s="22" t="s">
        <v>130</v>
      </c>
      <c r="E14" s="23"/>
      <c r="F14" s="112"/>
      <c r="G14" s="474">
        <v>1.25</v>
      </c>
      <c r="H14" s="51">
        <f>'H-12 Determinants'!F18</f>
        <v>61303</v>
      </c>
      <c r="I14" s="51">
        <f>G14*H14/1000</f>
        <v>76.628749999999997</v>
      </c>
      <c r="J14" s="122"/>
      <c r="K14" s="112"/>
      <c r="L14" s="233">
        <f>'H-8 DTS Rate'!T14</f>
        <v>1.01</v>
      </c>
      <c r="M14" s="51">
        <f>'H-12 Determinants'!$F$18</f>
        <v>61303</v>
      </c>
      <c r="N14" s="51">
        <f>L14*M14/1000</f>
        <v>61.916029999999999</v>
      </c>
      <c r="O14" s="23"/>
      <c r="P14" s="112"/>
      <c r="Q14" s="197">
        <f t="shared" ref="Q14:Q21" si="1">N14-I14</f>
        <v>-14.712719999999997</v>
      </c>
      <c r="R14" s="68">
        <f t="shared" ref="R14:R21" si="2">Q14/I14</f>
        <v>-0.19199999999999998</v>
      </c>
      <c r="S14" s="77"/>
      <c r="T14" s="68"/>
    </row>
    <row r="15" spans="1:20" s="22" customFormat="1">
      <c r="A15" s="21">
        <f t="shared" si="0"/>
        <v>5</v>
      </c>
      <c r="D15" s="22" t="s">
        <v>381</v>
      </c>
      <c r="E15" s="23"/>
      <c r="F15" s="112"/>
      <c r="G15" s="475">
        <v>2356</v>
      </c>
      <c r="H15" s="51">
        <f>'H-12 Determinants'!F12</f>
        <v>156984.39235115412</v>
      </c>
      <c r="I15" s="79">
        <f>G15*H15/1000000</f>
        <v>369.85522837931916</v>
      </c>
      <c r="J15" s="122"/>
      <c r="K15" s="112"/>
      <c r="L15" s="233">
        <f>'H-8 DTS Rate'!T16</f>
        <v>2701</v>
      </c>
      <c r="M15" s="51">
        <f>'H-12 Determinants'!F12</f>
        <v>156984.39235115412</v>
      </c>
      <c r="N15" s="224">
        <f>L15*M15/1000000</f>
        <v>424.01484374046731</v>
      </c>
      <c r="O15" s="23"/>
      <c r="P15" s="112"/>
      <c r="Q15" s="197">
        <f t="shared" si="1"/>
        <v>54.159615361148155</v>
      </c>
      <c r="R15" s="68">
        <f>Q15/I15</f>
        <v>0.14643463497453305</v>
      </c>
      <c r="S15" s="77"/>
      <c r="T15" s="68"/>
    </row>
    <row r="16" spans="1:20" s="22" customFormat="1">
      <c r="A16" s="21">
        <f t="shared" si="0"/>
        <v>6</v>
      </c>
      <c r="D16" s="22" t="s">
        <v>382</v>
      </c>
      <c r="E16" s="23"/>
      <c r="F16" s="112"/>
      <c r="G16" s="475">
        <v>0.87</v>
      </c>
      <c r="H16" s="51">
        <f>'H-12 Determinants'!F18</f>
        <v>61303</v>
      </c>
      <c r="I16" s="51">
        <f>G16*H16/1000</f>
        <v>53.33361</v>
      </c>
      <c r="J16" s="23"/>
      <c r="K16" s="112"/>
      <c r="L16" s="233">
        <f>'H-8 DTS Rate'!T17</f>
        <v>0.81</v>
      </c>
      <c r="M16" s="51">
        <f>'H-12 Determinants'!F18</f>
        <v>61303</v>
      </c>
      <c r="N16" s="51">
        <f>L16*M16/1000</f>
        <v>49.655430000000003</v>
      </c>
      <c r="O16" s="23"/>
      <c r="P16" s="112"/>
      <c r="Q16" s="197">
        <f t="shared" si="1"/>
        <v>-3.6781799999999976</v>
      </c>
      <c r="R16" s="68">
        <f t="shared" si="2"/>
        <v>-6.8965517241379268E-2</v>
      </c>
      <c r="S16" s="77"/>
      <c r="T16" s="68"/>
    </row>
    <row r="17" spans="1:20" s="22" customFormat="1">
      <c r="A17" s="21">
        <f>A16+1</f>
        <v>7</v>
      </c>
      <c r="D17" s="22" t="s">
        <v>336</v>
      </c>
      <c r="E17" s="23"/>
      <c r="F17" s="112"/>
      <c r="G17" s="476">
        <v>8789</v>
      </c>
      <c r="H17" s="51">
        <f>'H-12 Determinants'!F19</f>
        <v>5308.9629584872509</v>
      </c>
      <c r="I17" s="79">
        <f>G17*H17/1000000</f>
        <v>46.660475442144445</v>
      </c>
      <c r="J17" s="23"/>
      <c r="K17" s="112"/>
      <c r="L17" s="53">
        <f>'H-8 DTS Rate'!T19</f>
        <v>10120</v>
      </c>
      <c r="M17" s="51">
        <f>'H-12 Determinants'!F19</f>
        <v>5308.9629584872509</v>
      </c>
      <c r="N17" s="79">
        <f>L17*M17/1000000</f>
        <v>53.726705139890974</v>
      </c>
      <c r="O17" s="23"/>
      <c r="P17" s="112"/>
      <c r="Q17" s="734">
        <f>N17-I17</f>
        <v>7.0662296977465289</v>
      </c>
      <c r="R17" s="68">
        <f t="shared" si="2"/>
        <v>0.15143929912390486</v>
      </c>
      <c r="S17" s="77"/>
      <c r="T17" s="68"/>
    </row>
    <row r="18" spans="1:20" s="22" customFormat="1">
      <c r="A18" s="21">
        <f>A17+1</f>
        <v>8</v>
      </c>
      <c r="D18" s="22" t="s">
        <v>204</v>
      </c>
      <c r="E18" s="23"/>
      <c r="F18" s="112"/>
      <c r="G18" s="476">
        <v>3559</v>
      </c>
      <c r="H18" s="51">
        <f>'H-12 Determinants'!F13</f>
        <v>36498.365723069473</v>
      </c>
      <c r="I18" s="133">
        <f>G18*H18/1000000</f>
        <v>129.89768360840424</v>
      </c>
      <c r="J18" s="23"/>
      <c r="K18" s="112"/>
      <c r="L18" s="53">
        <f>'H-8 DTS Rate'!T20</f>
        <v>4108</v>
      </c>
      <c r="M18" s="51">
        <f>'H-12 Determinants'!F13</f>
        <v>36498.365723069473</v>
      </c>
      <c r="N18" s="79">
        <f>L18*M18/1000000</f>
        <v>149.93528639036938</v>
      </c>
      <c r="O18" s="23"/>
      <c r="P18" s="112"/>
      <c r="Q18" s="197">
        <f t="shared" si="1"/>
        <v>20.037602781965148</v>
      </c>
      <c r="R18" s="68">
        <f t="shared" si="2"/>
        <v>0.15425681371171684</v>
      </c>
      <c r="S18" s="77"/>
      <c r="T18" s="68"/>
    </row>
    <row r="19" spans="1:20" s="22" customFormat="1">
      <c r="A19" s="21">
        <f t="shared" si="0"/>
        <v>9</v>
      </c>
      <c r="D19" s="22" t="s">
        <v>205</v>
      </c>
      <c r="E19" s="23"/>
      <c r="F19" s="112"/>
      <c r="G19" s="476">
        <v>2229</v>
      </c>
      <c r="H19" s="51">
        <f>'H-12 Determinants'!F14</f>
        <v>34526.098345230217</v>
      </c>
      <c r="I19" s="133">
        <f>G19*H19/1000000</f>
        <v>76.95867321151816</v>
      </c>
      <c r="J19" s="23"/>
      <c r="K19" s="112"/>
      <c r="L19" s="53">
        <f>'H-8 DTS Rate'!T21</f>
        <v>2572</v>
      </c>
      <c r="M19" s="51">
        <f>'H-12 Determinants'!F14</f>
        <v>34526.098345230217</v>
      </c>
      <c r="N19" s="79">
        <f>L19*M19/1000000</f>
        <v>88.801124943932109</v>
      </c>
      <c r="O19" s="23"/>
      <c r="P19" s="112"/>
      <c r="Q19" s="197">
        <f t="shared" si="1"/>
        <v>11.842451732413949</v>
      </c>
      <c r="R19" s="68">
        <f t="shared" si="2"/>
        <v>0.1538806639748764</v>
      </c>
      <c r="S19" s="77"/>
      <c r="T19" s="68"/>
    </row>
    <row r="20" spans="1:20" s="22" customFormat="1">
      <c r="A20" s="21">
        <f t="shared" si="0"/>
        <v>10</v>
      </c>
      <c r="D20" s="22" t="s">
        <v>206</v>
      </c>
      <c r="E20" s="23"/>
      <c r="F20" s="112"/>
      <c r="G20" s="476">
        <v>1555</v>
      </c>
      <c r="H20" s="51">
        <f>'H-12 Determinants'!F15</f>
        <v>43063.676217950444</v>
      </c>
      <c r="I20" s="133">
        <f>G20*H20/1000000</f>
        <v>66.964016518912942</v>
      </c>
      <c r="J20" s="23"/>
      <c r="K20" s="112"/>
      <c r="L20" s="53">
        <f>'H-8 DTS Rate'!T22</f>
        <v>1799</v>
      </c>
      <c r="M20" s="51">
        <f>'H-12 Determinants'!F15</f>
        <v>43063.676217950444</v>
      </c>
      <c r="N20" s="79">
        <f>L20*M20/1000000</f>
        <v>77.471553516092854</v>
      </c>
      <c r="O20" s="23"/>
      <c r="P20" s="112"/>
      <c r="Q20" s="197">
        <f t="shared" si="1"/>
        <v>10.507536997179912</v>
      </c>
      <c r="R20" s="68">
        <f t="shared" si="2"/>
        <v>0.15691318327974282</v>
      </c>
      <c r="S20" s="77"/>
      <c r="T20" s="68"/>
    </row>
    <row r="21" spans="1:20" s="22" customFormat="1">
      <c r="A21" s="21">
        <f t="shared" si="0"/>
        <v>11</v>
      </c>
      <c r="D21" s="22" t="s">
        <v>207</v>
      </c>
      <c r="E21" s="23"/>
      <c r="F21" s="112"/>
      <c r="G21" s="476">
        <v>1007</v>
      </c>
      <c r="H21" s="51">
        <f>'H-12 Determinants'!F16</f>
        <v>42896.252064903987</v>
      </c>
      <c r="I21" s="133">
        <f>G21*H21/1000000</f>
        <v>43.196525829358315</v>
      </c>
      <c r="J21" s="23"/>
      <c r="K21" s="112"/>
      <c r="L21" s="53">
        <f>'H-8 DTS Rate'!T23</f>
        <v>1162</v>
      </c>
      <c r="M21" s="51">
        <f>'H-12 Determinants'!F16</f>
        <v>42896.252064903987</v>
      </c>
      <c r="N21" s="79">
        <f>L21*M21/1000000</f>
        <v>49.845444899418439</v>
      </c>
      <c r="O21" s="23"/>
      <c r="P21" s="112"/>
      <c r="Q21" s="197">
        <f t="shared" si="1"/>
        <v>6.6489190700601242</v>
      </c>
      <c r="R21" s="68">
        <f t="shared" si="2"/>
        <v>0.15392254220456816</v>
      </c>
      <c r="S21" s="77"/>
      <c r="T21" s="68"/>
    </row>
    <row r="22" spans="1:20" s="22" customFormat="1">
      <c r="A22" s="21">
        <f>A21+1</f>
        <v>12</v>
      </c>
      <c r="D22" s="465" t="s">
        <v>375</v>
      </c>
      <c r="E22" s="23"/>
      <c r="F22" s="112"/>
      <c r="G22" s="198" t="s">
        <v>60</v>
      </c>
      <c r="H22" s="198" t="s">
        <v>60</v>
      </c>
      <c r="I22" s="199">
        <f>SUM(I13:I21)</f>
        <v>1905.9275071989744</v>
      </c>
      <c r="J22" s="93"/>
      <c r="K22" s="112"/>
      <c r="L22" s="198" t="s">
        <v>60</v>
      </c>
      <c r="M22" s="198" t="s">
        <v>60</v>
      </c>
      <c r="N22" s="199">
        <f>SUM(N13:N21)</f>
        <v>1838.35660931094</v>
      </c>
      <c r="O22" s="23"/>
      <c r="P22" s="112"/>
      <c r="Q22" s="677">
        <f>N22-I22</f>
        <v>-67.570897888034324</v>
      </c>
      <c r="R22" s="200">
        <f>Q22/I22</f>
        <v>-3.5453026220991564E-2</v>
      </c>
      <c r="S22" s="77"/>
      <c r="T22" s="68"/>
    </row>
    <row r="23" spans="1:20" s="22" customFormat="1">
      <c r="A23" s="21">
        <f t="shared" si="0"/>
        <v>13</v>
      </c>
      <c r="C23" s="465" t="s">
        <v>64</v>
      </c>
      <c r="E23" s="23"/>
      <c r="F23" s="112"/>
      <c r="G23" s="477">
        <v>6.9900000000000004E-2</v>
      </c>
      <c r="H23" s="51">
        <f>'H-12 Determinants'!F18</f>
        <v>61303</v>
      </c>
      <c r="I23" s="51">
        <f>G23*'H-12 Determinants'!$F$20*H23/1000</f>
        <v>182.45869362599998</v>
      </c>
      <c r="J23" s="23"/>
      <c r="K23" s="112"/>
      <c r="L23" s="69">
        <f>'H-8 DTS Rate'!T25</f>
        <v>6.4399999999999999E-2</v>
      </c>
      <c r="M23" s="51">
        <f>'H-12 Determinants'!$F$18</f>
        <v>61303</v>
      </c>
      <c r="N23" s="51">
        <f>L23*'H-12 Determinants'!$F$20*M23/1000</f>
        <v>168.10214405599999</v>
      </c>
      <c r="O23" s="122"/>
      <c r="P23" s="112"/>
      <c r="Q23" s="51">
        <f>N23-I23</f>
        <v>-14.356549569999999</v>
      </c>
      <c r="R23" s="68">
        <f>Q23/I23</f>
        <v>-7.8683834048640919E-2</v>
      </c>
      <c r="S23" s="77"/>
      <c r="T23" s="68"/>
    </row>
    <row r="24" spans="1:20" s="22" customFormat="1">
      <c r="A24" s="21">
        <f t="shared" si="0"/>
        <v>14</v>
      </c>
      <c r="C24" s="465" t="s">
        <v>446</v>
      </c>
      <c r="E24" s="23"/>
      <c r="F24" s="112"/>
      <c r="G24" s="676">
        <v>7.0000000000000007E-2</v>
      </c>
      <c r="H24" s="51">
        <f>'H-12 Determinants'!F18</f>
        <v>61303</v>
      </c>
      <c r="I24" s="51">
        <f>G24*H24/1000</f>
        <v>4.2912100000000004</v>
      </c>
      <c r="J24" s="23"/>
      <c r="K24" s="112"/>
      <c r="L24" s="676">
        <f>'H-8 DTS Rate'!T27</f>
        <v>2E-3</v>
      </c>
      <c r="M24" s="51">
        <f>'H-12 Determinants'!F18</f>
        <v>61303</v>
      </c>
      <c r="N24" s="51">
        <f>L24*M24/1000</f>
        <v>0.12260600000000001</v>
      </c>
      <c r="O24" s="122"/>
      <c r="P24" s="112"/>
      <c r="Q24" s="51">
        <f>N24-I24</f>
        <v>-4.1686040000000002</v>
      </c>
      <c r="R24" s="68">
        <f>Q24/I24</f>
        <v>-0.97142857142857142</v>
      </c>
      <c r="S24" s="77"/>
      <c r="T24" s="68"/>
    </row>
    <row r="25" spans="1:20" s="22" customFormat="1">
      <c r="A25" s="21">
        <f t="shared" si="0"/>
        <v>15</v>
      </c>
      <c r="C25" s="465" t="s">
        <v>90</v>
      </c>
      <c r="E25" s="23"/>
      <c r="F25" s="112"/>
      <c r="G25" s="478">
        <v>7.0000000000000007E-2</v>
      </c>
      <c r="H25" s="51">
        <f>'H-12 Determinants'!F18</f>
        <v>61303</v>
      </c>
      <c r="I25" s="51">
        <f>G25*H25/1000</f>
        <v>4.2912100000000004</v>
      </c>
      <c r="J25" s="23"/>
      <c r="K25" s="112"/>
      <c r="L25" s="53">
        <f>'H-8 DTS Rate'!T29</f>
        <v>0.09</v>
      </c>
      <c r="M25" s="51">
        <f>'H-12 Determinants'!$F$18</f>
        <v>61303</v>
      </c>
      <c r="N25" s="51">
        <f>L25*M25/1000</f>
        <v>5.5172699999999999</v>
      </c>
      <c r="O25" s="122"/>
      <c r="P25" s="112"/>
      <c r="Q25" s="51">
        <f>N25-I25</f>
        <v>1.2260599999999995</v>
      </c>
      <c r="R25" s="68">
        <f>IF(I25=0,0,Q25/I25)</f>
        <v>0.28571428571428559</v>
      </c>
      <c r="T25" s="68"/>
    </row>
    <row r="26" spans="1:20" s="22" customFormat="1">
      <c r="A26" s="21">
        <f t="shared" si="0"/>
        <v>16</v>
      </c>
      <c r="C26" s="22" t="s">
        <v>65</v>
      </c>
      <c r="E26" s="23"/>
      <c r="F26" s="112"/>
      <c r="G26" s="479">
        <v>46</v>
      </c>
      <c r="H26" s="51">
        <f>'H-12 Determinants'!F17</f>
        <v>122370.25522773321</v>
      </c>
      <c r="I26" s="51">
        <f>G26*H26/1000000</f>
        <v>5.6290317404757282</v>
      </c>
      <c r="J26" s="23"/>
      <c r="K26" s="112"/>
      <c r="L26" s="53">
        <f>'H-8 DTS Rate'!T31</f>
        <v>46</v>
      </c>
      <c r="M26" s="51">
        <f>'H-12 Determinants'!F17</f>
        <v>122370.25522773321</v>
      </c>
      <c r="N26" s="51">
        <f>L26*M26/1000000</f>
        <v>5.6290317404757282</v>
      </c>
      <c r="O26" s="23"/>
      <c r="P26" s="112"/>
      <c r="Q26" s="51">
        <f>N26-I26</f>
        <v>0</v>
      </c>
      <c r="R26" s="68">
        <f>Q26/I26</f>
        <v>0</v>
      </c>
      <c r="T26" s="68"/>
    </row>
    <row r="27" spans="1:20" s="35" customFormat="1">
      <c r="A27" s="21">
        <f t="shared" si="0"/>
        <v>17</v>
      </c>
      <c r="C27" s="12" t="s">
        <v>49</v>
      </c>
      <c r="D27" s="12"/>
      <c r="E27" s="19"/>
      <c r="F27" s="110"/>
      <c r="G27" s="52"/>
      <c r="H27" s="54"/>
      <c r="I27" s="31">
        <f>SUM(I22:I26)</f>
        <v>2102.5976525654496</v>
      </c>
      <c r="J27" s="19"/>
      <c r="K27" s="110"/>
      <c r="L27" s="52"/>
      <c r="M27" s="54"/>
      <c r="N27" s="31">
        <f>SUM(N22:N26)</f>
        <v>2017.7276611074158</v>
      </c>
      <c r="O27" s="19"/>
      <c r="P27" s="110"/>
      <c r="Q27" s="31">
        <f>SUM(Q22:Q26)</f>
        <v>-84.86999145803432</v>
      </c>
      <c r="R27" s="70">
        <f>Q27/I27</f>
        <v>-4.0364351855183327E-2</v>
      </c>
      <c r="T27" s="68"/>
    </row>
    <row r="28" spans="1:20" ht="18.95" customHeight="1">
      <c r="A28" s="21">
        <f t="shared" si="0"/>
        <v>18</v>
      </c>
      <c r="C28" s="2" t="s">
        <v>68</v>
      </c>
      <c r="D28" s="2"/>
      <c r="E28" s="18"/>
      <c r="F28" s="109"/>
      <c r="G28" s="39"/>
      <c r="H28" s="39"/>
      <c r="I28" s="39"/>
      <c r="J28" s="18"/>
      <c r="K28" s="109"/>
      <c r="L28" s="39"/>
      <c r="M28" s="39"/>
      <c r="N28" s="39"/>
      <c r="O28" s="18"/>
      <c r="P28" s="109"/>
      <c r="Q28" s="39"/>
      <c r="R28" s="39"/>
      <c r="T28" s="68"/>
    </row>
    <row r="29" spans="1:20" s="22" customFormat="1">
      <c r="A29" s="21">
        <f t="shared" si="0"/>
        <v>19</v>
      </c>
      <c r="C29" s="22" t="s">
        <v>69</v>
      </c>
      <c r="E29" s="23"/>
      <c r="F29" s="112"/>
      <c r="G29" s="480">
        <v>4.2200000000000001E-2</v>
      </c>
      <c r="H29" s="51">
        <f>'H-12 Determinants'!J18</f>
        <v>61303</v>
      </c>
      <c r="I29" s="51">
        <f>G29*'H-12 Determinants'!J20*H29/1000</f>
        <v>110.153889428</v>
      </c>
      <c r="J29" s="23"/>
      <c r="K29" s="112"/>
      <c r="L29" s="69">
        <f>'H-10 STS Rate'!T12</f>
        <v>3.5700000000000003E-2</v>
      </c>
      <c r="M29" s="51">
        <f>'H-12 Determinants'!$J$18</f>
        <v>61303</v>
      </c>
      <c r="N29" s="182">
        <f>L29*'H-12 Determinants'!$F$20*M29/1000</f>
        <v>93.187058117999996</v>
      </c>
      <c r="O29" s="93"/>
      <c r="P29" s="112"/>
      <c r="Q29" s="182">
        <f>N29-I29</f>
        <v>-16.966831310000003</v>
      </c>
      <c r="R29" s="68">
        <f>Q29/I29</f>
        <v>-0.15402843601895738</v>
      </c>
      <c r="T29" s="68"/>
    </row>
    <row r="30" spans="1:20" s="22" customFormat="1">
      <c r="A30" s="21">
        <f t="shared" si="0"/>
        <v>20</v>
      </c>
      <c r="C30" s="22" t="s">
        <v>70</v>
      </c>
      <c r="E30" s="23"/>
      <c r="F30" s="112"/>
      <c r="G30" s="53">
        <v>95</v>
      </c>
      <c r="H30" s="51">
        <f>'H-12 Determinants'!J21</f>
        <v>58262.399999999987</v>
      </c>
      <c r="I30" s="51">
        <f>G30*H30/1000000</f>
        <v>5.534927999999999</v>
      </c>
      <c r="J30" s="23"/>
      <c r="K30" s="112"/>
      <c r="L30" s="53">
        <f>'H-10 STS Rate'!T14</f>
        <v>75</v>
      </c>
      <c r="M30" s="51">
        <f>'H-12 Determinants'!J21</f>
        <v>58262.399999999987</v>
      </c>
      <c r="N30" s="51">
        <f>L30*M30/1000000</f>
        <v>4.3696799999999989</v>
      </c>
      <c r="O30" s="93"/>
      <c r="P30" s="112"/>
      <c r="Q30" s="51">
        <f>N30-I30</f>
        <v>-1.1652480000000001</v>
      </c>
      <c r="R30" s="68">
        <f>Q30/I30</f>
        <v>-0.21052631578947373</v>
      </c>
      <c r="T30" s="68"/>
    </row>
    <row r="31" spans="1:20" s="35" customFormat="1" ht="19.350000000000001" customHeight="1">
      <c r="A31" s="21">
        <f t="shared" si="0"/>
        <v>21</v>
      </c>
      <c r="C31" s="12" t="s">
        <v>53</v>
      </c>
      <c r="D31" s="12"/>
      <c r="E31" s="19"/>
      <c r="F31" s="110"/>
      <c r="G31" s="52"/>
      <c r="H31" s="54"/>
      <c r="I31" s="31">
        <f>SUM(I29:I30)</f>
        <v>115.68881742799999</v>
      </c>
      <c r="J31" s="19"/>
      <c r="K31" s="110"/>
      <c r="L31" s="52"/>
      <c r="M31" s="54"/>
      <c r="N31" s="31">
        <f>SUM(N29:N30)</f>
        <v>97.556738117999998</v>
      </c>
      <c r="O31" s="19"/>
      <c r="P31" s="110"/>
      <c r="Q31" s="181">
        <f>SUM(Q28:Q30)</f>
        <v>-18.132079310000002</v>
      </c>
      <c r="R31" s="70">
        <f>Q31/I31</f>
        <v>-0.15673147770988902</v>
      </c>
      <c r="T31" s="68"/>
    </row>
    <row r="32" spans="1:20" s="24" customFormat="1" ht="19.350000000000001" customHeight="1">
      <c r="A32" s="21">
        <f t="shared" si="0"/>
        <v>22</v>
      </c>
      <c r="C32" s="25" t="s">
        <v>71</v>
      </c>
      <c r="D32" s="25"/>
      <c r="E32" s="114"/>
      <c r="F32" s="111"/>
      <c r="G32" s="106"/>
      <c r="H32" s="118"/>
      <c r="I32" s="32">
        <f>SUM(I27,I31)</f>
        <v>2218.2864699934498</v>
      </c>
      <c r="J32" s="28"/>
      <c r="K32" s="111"/>
      <c r="L32" s="106"/>
      <c r="M32" s="118"/>
      <c r="N32" s="32">
        <f>SUM(N27,N31)</f>
        <v>2115.2843992254157</v>
      </c>
      <c r="O32" s="116"/>
      <c r="P32" s="117"/>
      <c r="Q32" s="377">
        <f>SUM(Q27,Q31)</f>
        <v>-103.00207076803432</v>
      </c>
      <c r="R32" s="88">
        <f>Q32/I32</f>
        <v>-4.6433169097559547E-2</v>
      </c>
      <c r="T32" s="68"/>
    </row>
    <row r="33" spans="1:18" s="10" customFormat="1" ht="12.75" customHeight="1">
      <c r="A33" s="21"/>
      <c r="C33" s="11"/>
      <c r="D33" s="11"/>
      <c r="E33" s="20"/>
      <c r="F33" s="20"/>
      <c r="G33" s="60"/>
      <c r="H33" s="61"/>
      <c r="I33" s="60"/>
      <c r="J33" s="17"/>
      <c r="K33" s="20"/>
      <c r="L33" s="60"/>
      <c r="M33" s="61"/>
      <c r="N33" s="60"/>
      <c r="O33" s="36"/>
      <c r="P33" s="120"/>
      <c r="Q33" s="60"/>
      <c r="R33" s="123"/>
    </row>
    <row r="34" spans="1:18">
      <c r="A34" s="55" t="s">
        <v>138</v>
      </c>
      <c r="B34" s="92"/>
      <c r="C34" s="91" t="s">
        <v>140</v>
      </c>
      <c r="D34" t="s">
        <v>464</v>
      </c>
      <c r="G34" s="56"/>
    </row>
    <row r="35" spans="1:18">
      <c r="A35" s="55"/>
      <c r="B35" s="92"/>
      <c r="C35" s="91"/>
      <c r="D35" t="s">
        <v>465</v>
      </c>
      <c r="G35" s="56"/>
    </row>
    <row r="36" spans="1:18">
      <c r="B36" s="92"/>
      <c r="C36" s="91" t="s">
        <v>139</v>
      </c>
      <c r="D36" t="str">
        <f>"The 2018 ISO Tariff pool price foreast is approved in the 2017-2018 BRP, "&amp;DOLLAR('H-12 Determinants'!$F$20,2)&amp;"/MWh"</f>
        <v>The 2018 ISO Tariff pool price foreast is approved in the 2017-2018 BRP, $42.58/MWh</v>
      </c>
    </row>
    <row r="37" spans="1:18">
      <c r="B37" s="92"/>
      <c r="C37" s="91" t="s">
        <v>186</v>
      </c>
      <c r="D37" t="s">
        <v>512</v>
      </c>
    </row>
  </sheetData>
  <phoneticPr fontId="13" type="noConversion"/>
  <printOptions horizontalCentered="1"/>
  <pageMargins left="0.75" right="0.5" top="0.75" bottom="0.5" header="0.5" footer="0.5"/>
  <pageSetup fitToHeight="0" orientation="landscape" r:id="rId1"/>
  <headerFooter alignWithMargins="0">
    <oddFooter>&amp;L&amp;A&amp;CConfidentiality: Public&amp;R&amp;P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showGridLines="0" zoomScaleNormal="100" workbookViewId="0"/>
  </sheetViews>
  <sheetFormatPr defaultRowHeight="12.75"/>
  <cols>
    <col min="1" max="1" width="4.83203125" customWidth="1"/>
    <col min="2" max="2" width="1.83203125" customWidth="1"/>
    <col min="3" max="3" width="2.83203125" customWidth="1"/>
    <col min="4" max="4" width="30.83203125" customWidth="1"/>
    <col min="5" max="5" width="1.83203125" customWidth="1"/>
    <col min="6" max="6" width="9.83203125" customWidth="1"/>
    <col min="7" max="8" width="1.83203125" customWidth="1"/>
    <col min="9" max="9" width="12.83203125" customWidth="1"/>
    <col min="10" max="10" width="16.83203125" customWidth="1"/>
    <col min="11" max="12" width="1.83203125" customWidth="1"/>
    <col min="13" max="13" width="10.83203125" customWidth="1"/>
    <col min="14" max="14" width="12.83203125" customWidth="1"/>
    <col min="15" max="16" width="1.83203125" customWidth="1"/>
    <col min="17" max="17" width="11.83203125" customWidth="1"/>
  </cols>
  <sheetData>
    <row r="1" spans="1:17" s="3" customFormat="1">
      <c r="A1" s="5" t="str">
        <f>Applicant</f>
        <v>Alberta Electric System Operator</v>
      </c>
      <c r="B1" s="5"/>
      <c r="C1" s="5"/>
      <c r="D1" s="5"/>
      <c r="E1" s="5"/>
      <c r="F1" s="5"/>
      <c r="G1" s="5"/>
      <c r="H1" s="5"/>
      <c r="K1" s="5"/>
      <c r="L1" s="5"/>
      <c r="M1" s="5"/>
      <c r="N1" s="5"/>
      <c r="Q1" s="4" t="str">
        <f ca="1">TablePrefix&amp;TRIM(MID(CELL("filename",S2),FIND("]",CELL("filename",S2))+1,5))&amp;TableSuffix</f>
        <v>Table H-14</v>
      </c>
    </row>
    <row r="2" spans="1:17" s="3" customFormat="1">
      <c r="A2" s="5" t="str">
        <f>Application</f>
        <v>2018 ISO Tariff Application</v>
      </c>
      <c r="B2" s="5"/>
      <c r="C2" s="5"/>
      <c r="D2" s="5"/>
      <c r="E2" s="5"/>
      <c r="F2" s="5"/>
      <c r="G2" s="5"/>
      <c r="H2" s="5"/>
      <c r="K2" s="5"/>
      <c r="L2" s="5"/>
      <c r="M2" s="5"/>
      <c r="N2" s="5"/>
      <c r="Q2" s="4" t="str">
        <f>TableDate</f>
        <v>September 14, 2017</v>
      </c>
    </row>
    <row r="4" spans="1:17">
      <c r="A4" s="347" t="str">
        <f>TableGroup2</f>
        <v>Appendix H — 2018 Rate Calculations</v>
      </c>
      <c r="B4" s="6"/>
      <c r="C4" s="6"/>
      <c r="D4" s="6"/>
      <c r="E4" s="6"/>
      <c r="F4" s="6"/>
      <c r="G4" s="6"/>
      <c r="H4" s="6"/>
      <c r="I4" s="6"/>
      <c r="J4" s="6"/>
      <c r="K4" s="6"/>
      <c r="L4" s="6"/>
      <c r="M4" s="6"/>
      <c r="N4" s="6"/>
      <c r="O4" s="6"/>
      <c r="P4" s="6"/>
      <c r="Q4" s="6"/>
    </row>
    <row r="5" spans="1:17">
      <c r="A5" s="6" t="s">
        <v>364</v>
      </c>
      <c r="B5" s="6"/>
      <c r="C5" s="6"/>
      <c r="D5" s="6"/>
      <c r="E5" s="6"/>
      <c r="F5" s="6"/>
      <c r="G5" s="6"/>
      <c r="H5" s="6"/>
      <c r="I5" s="6"/>
      <c r="J5" s="6"/>
      <c r="K5" s="6"/>
      <c r="L5" s="6"/>
      <c r="M5" s="6"/>
      <c r="N5" s="6"/>
      <c r="O5" s="6"/>
      <c r="P5" s="6"/>
      <c r="Q5" s="6"/>
    </row>
    <row r="6" spans="1:17">
      <c r="I6" s="91"/>
    </row>
    <row r="7" spans="1:17" s="252" customFormat="1">
      <c r="I7" s="252" t="s">
        <v>2</v>
      </c>
      <c r="J7" s="252" t="s">
        <v>3</v>
      </c>
      <c r="M7" s="252" t="s">
        <v>4</v>
      </c>
      <c r="N7" s="252" t="s">
        <v>5</v>
      </c>
      <c r="Q7" s="252" t="s">
        <v>25</v>
      </c>
    </row>
    <row r="8" spans="1:17" s="1" customFormat="1"/>
    <row r="9" spans="1:17" s="62" customFormat="1">
      <c r="A9" s="62" t="s">
        <v>57</v>
      </c>
      <c r="F9" s="481" t="s">
        <v>458</v>
      </c>
      <c r="G9" s="154"/>
      <c r="H9" s="153"/>
      <c r="I9" s="45" t="s">
        <v>110</v>
      </c>
      <c r="J9" s="45"/>
      <c r="K9" s="154"/>
      <c r="L9" s="153"/>
      <c r="M9" s="45" t="s">
        <v>109</v>
      </c>
      <c r="N9" s="45"/>
      <c r="P9" s="153"/>
      <c r="Q9" s="165" t="s">
        <v>131</v>
      </c>
    </row>
    <row r="10" spans="1:17" s="47" customFormat="1">
      <c r="A10" s="46"/>
      <c r="C10" s="48" t="s">
        <v>1</v>
      </c>
      <c r="D10" s="48"/>
      <c r="F10" s="46" t="s">
        <v>121</v>
      </c>
      <c r="H10" s="99"/>
      <c r="I10" s="49" t="s">
        <v>81</v>
      </c>
      <c r="J10" s="49" t="s">
        <v>56</v>
      </c>
      <c r="L10" s="99"/>
      <c r="M10" s="49" t="s">
        <v>114</v>
      </c>
      <c r="N10" s="49" t="s">
        <v>56</v>
      </c>
      <c r="P10" s="99"/>
      <c r="Q10" s="151" t="s">
        <v>137</v>
      </c>
    </row>
    <row r="11" spans="1:17" ht="18.95" customHeight="1">
      <c r="A11" s="7">
        <v>1</v>
      </c>
      <c r="C11" s="2" t="s">
        <v>173</v>
      </c>
      <c r="D11" s="2"/>
      <c r="E11" s="18"/>
      <c r="F11" s="71"/>
      <c r="G11" s="18"/>
      <c r="H11" s="109"/>
      <c r="I11" s="39"/>
      <c r="J11" s="155"/>
      <c r="K11" s="18"/>
      <c r="L11" s="109"/>
      <c r="M11" s="39"/>
      <c r="N11" s="155"/>
      <c r="O11" s="18"/>
      <c r="P11" s="109"/>
      <c r="Q11" s="39"/>
    </row>
    <row r="12" spans="1:17" s="167" customFormat="1">
      <c r="A12" s="184">
        <f t="shared" ref="A12:A25" si="0">A11+1</f>
        <v>2</v>
      </c>
      <c r="C12" s="24" t="s">
        <v>170</v>
      </c>
      <c r="E12" s="190"/>
      <c r="F12" s="75" t="s">
        <v>99</v>
      </c>
      <c r="G12" s="190"/>
      <c r="H12" s="191"/>
      <c r="I12" s="192">
        <f>'H-8 DTS Rate'!T13</f>
        <v>9038</v>
      </c>
      <c r="J12" s="193" t="s">
        <v>108</v>
      </c>
      <c r="K12" s="190"/>
      <c r="L12" s="191"/>
      <c r="M12" s="254">
        <f>'H-15 FTS Determinants'!F11</f>
        <v>34.4</v>
      </c>
      <c r="N12" s="195" t="str">
        <f>'H-15 FTS Determinants'!G12</f>
        <v>MW-months</v>
      </c>
      <c r="O12" s="190"/>
      <c r="P12" s="191"/>
      <c r="Q12" s="255">
        <f>I12*M12/1000</f>
        <v>310.90719999999999</v>
      </c>
    </row>
    <row r="13" spans="1:17" s="22" customFormat="1">
      <c r="A13" s="21">
        <f t="shared" si="0"/>
        <v>3</v>
      </c>
      <c r="C13" t="s">
        <v>115</v>
      </c>
      <c r="E13" s="23"/>
      <c r="F13" s="72" t="s">
        <v>76</v>
      </c>
      <c r="G13" s="23"/>
      <c r="H13" s="112"/>
      <c r="I13" s="136">
        <f>'H-8 DTS Rate'!T14</f>
        <v>1.01</v>
      </c>
      <c r="J13" s="137" t="s">
        <v>62</v>
      </c>
      <c r="K13" s="23"/>
      <c r="L13" s="112"/>
      <c r="M13" s="79">
        <f>'H-15 FTS Determinants'!F13</f>
        <v>20.953099999999999</v>
      </c>
      <c r="N13" s="134" t="str">
        <f>'H-15 FTS Determinants'!G13</f>
        <v>GWh</v>
      </c>
      <c r="O13" s="23"/>
      <c r="P13" s="112"/>
      <c r="Q13" s="197">
        <f>I13*M13</f>
        <v>21.162631000000001</v>
      </c>
    </row>
    <row r="14" spans="1:17" s="235" customFormat="1" ht="18.95" customHeight="1">
      <c r="A14" s="234">
        <f t="shared" si="0"/>
        <v>4</v>
      </c>
      <c r="C14" s="236" t="s">
        <v>383</v>
      </c>
      <c r="D14" s="236"/>
      <c r="E14" s="237"/>
      <c r="F14" s="75"/>
      <c r="G14" s="237"/>
      <c r="H14" s="109"/>
      <c r="I14" s="135"/>
      <c r="J14" s="138"/>
      <c r="K14" s="237"/>
      <c r="L14" s="109"/>
      <c r="M14" s="135"/>
      <c r="N14" s="138"/>
      <c r="O14" s="237"/>
      <c r="P14" s="109"/>
      <c r="Q14" s="135"/>
    </row>
    <row r="15" spans="1:17" s="167" customFormat="1">
      <c r="A15" s="184">
        <f t="shared" si="0"/>
        <v>5</v>
      </c>
      <c r="C15" s="24" t="s">
        <v>111</v>
      </c>
      <c r="E15" s="190"/>
      <c r="F15" s="75" t="s">
        <v>146</v>
      </c>
      <c r="G15" s="190"/>
      <c r="H15" s="191"/>
      <c r="I15" s="192">
        <f>M36</f>
        <v>2701</v>
      </c>
      <c r="J15" s="420" t="s">
        <v>108</v>
      </c>
      <c r="K15" s="190"/>
      <c r="L15" s="191"/>
      <c r="M15" s="194">
        <f>'H-15 FTS Determinants'!F12</f>
        <v>415.7999999999999</v>
      </c>
      <c r="N15" s="195" t="str">
        <f>'H-15 FTS Determinants'!G12</f>
        <v>MW-months</v>
      </c>
      <c r="O15" s="190"/>
      <c r="P15" s="191"/>
      <c r="Q15" s="196">
        <f>I15*M15/1000</f>
        <v>1123.0757999999998</v>
      </c>
    </row>
    <row r="16" spans="1:17" s="22" customFormat="1">
      <c r="A16" s="21">
        <f t="shared" si="0"/>
        <v>6</v>
      </c>
      <c r="C16" t="s">
        <v>174</v>
      </c>
      <c r="E16" s="23"/>
      <c r="F16" s="72" t="s">
        <v>146</v>
      </c>
      <c r="G16" s="23"/>
      <c r="H16" s="112"/>
      <c r="I16" s="136">
        <f>M37</f>
        <v>0.81</v>
      </c>
      <c r="J16" s="137" t="s">
        <v>62</v>
      </c>
      <c r="K16" s="23"/>
      <c r="L16" s="112"/>
      <c r="M16" s="79">
        <f>'H-15 FTS Determinants'!F13</f>
        <v>20.953099999999999</v>
      </c>
      <c r="N16" s="134" t="str">
        <f>'H-15 FTS Determinants'!G13</f>
        <v>GWh</v>
      </c>
      <c r="O16" s="23"/>
      <c r="P16" s="112"/>
      <c r="Q16" s="133">
        <f>I16*M16</f>
        <v>16.972011000000002</v>
      </c>
    </row>
    <row r="17" spans="1:17" ht="18.95" customHeight="1">
      <c r="A17" s="7">
        <f t="shared" si="0"/>
        <v>7</v>
      </c>
      <c r="C17" s="2" t="s">
        <v>132</v>
      </c>
      <c r="D17" s="2"/>
      <c r="E17" s="18"/>
      <c r="F17" s="75"/>
      <c r="G17" s="18"/>
      <c r="H17" s="109"/>
      <c r="I17" s="39"/>
      <c r="J17" s="155"/>
      <c r="K17" s="18"/>
      <c r="L17" s="109"/>
      <c r="M17" s="39"/>
      <c r="N17" s="155"/>
      <c r="O17" s="18"/>
      <c r="P17" s="109"/>
      <c r="Q17" s="80"/>
    </row>
    <row r="18" spans="1:17" s="9" customFormat="1">
      <c r="A18" s="8">
        <f t="shared" si="0"/>
        <v>8</v>
      </c>
      <c r="C18" s="9" t="s">
        <v>116</v>
      </c>
      <c r="E18" s="146"/>
      <c r="F18" s="74" t="s">
        <v>75</v>
      </c>
      <c r="G18" s="146"/>
      <c r="H18" s="147"/>
      <c r="I18" s="150">
        <f>'H-8 DTS Rate'!T25</f>
        <v>6.4399999999999999E-2</v>
      </c>
      <c r="J18" s="163" t="s">
        <v>141</v>
      </c>
      <c r="K18" s="146"/>
      <c r="L18" s="147"/>
      <c r="M18" s="149">
        <f>'H-15 FTS Determinants'!F13</f>
        <v>20.953099999999999</v>
      </c>
      <c r="N18" s="156" t="str">
        <f>'H-12 Determinants'!G18</f>
        <v>GWh</v>
      </c>
      <c r="O18" s="146"/>
      <c r="P18" s="147"/>
      <c r="Q18" s="148">
        <f>I18*M18*'H-15 FTS Determinants'!F14</f>
        <v>57.456585071199996</v>
      </c>
    </row>
    <row r="19" spans="1:17" s="9" customFormat="1">
      <c r="A19" s="8">
        <f t="shared" si="0"/>
        <v>9</v>
      </c>
      <c r="C19" s="12" t="s">
        <v>459</v>
      </c>
      <c r="E19" s="146"/>
      <c r="F19" s="74"/>
      <c r="G19" s="146"/>
      <c r="H19" s="147"/>
      <c r="I19" s="480"/>
      <c r="J19" s="163"/>
      <c r="K19" s="146"/>
      <c r="L19" s="147"/>
      <c r="M19" s="149"/>
      <c r="N19" s="156"/>
      <c r="O19" s="146"/>
      <c r="P19" s="147"/>
      <c r="Q19" s="148"/>
    </row>
    <row r="20" spans="1:17" s="9" customFormat="1">
      <c r="A20" s="8">
        <f t="shared" si="0"/>
        <v>10</v>
      </c>
      <c r="C20" s="9" t="s">
        <v>116</v>
      </c>
      <c r="E20" s="146"/>
      <c r="F20" s="482" t="s">
        <v>185</v>
      </c>
      <c r="G20" s="146"/>
      <c r="H20" s="147"/>
      <c r="I20" s="678">
        <f>'H-8 DTS Rate'!T27</f>
        <v>2E-3</v>
      </c>
      <c r="J20" s="137" t="s">
        <v>62</v>
      </c>
      <c r="K20" s="146"/>
      <c r="L20" s="147"/>
      <c r="M20" s="149">
        <f>'H-15 FTS Determinants'!F13</f>
        <v>20.953099999999999</v>
      </c>
      <c r="N20" s="156" t="str">
        <f>'H-15 FTS Determinants'!G13</f>
        <v>GWh</v>
      </c>
      <c r="O20" s="146"/>
      <c r="P20" s="147"/>
      <c r="Q20" s="143">
        <f>I20*M20</f>
        <v>4.1906199999999998E-2</v>
      </c>
    </row>
    <row r="21" spans="1:17" s="24" customFormat="1" ht="18.95" customHeight="1">
      <c r="A21" s="8">
        <f t="shared" si="0"/>
        <v>11</v>
      </c>
      <c r="C21" s="25" t="s">
        <v>133</v>
      </c>
      <c r="D21" s="25"/>
      <c r="E21" s="504"/>
      <c r="F21" s="75"/>
      <c r="G21" s="504"/>
      <c r="H21" s="505"/>
      <c r="I21" s="135"/>
      <c r="J21" s="138"/>
      <c r="K21" s="504"/>
      <c r="L21" s="505"/>
      <c r="M21" s="39"/>
      <c r="N21" s="155"/>
      <c r="O21" s="504"/>
      <c r="P21" s="505"/>
      <c r="Q21" s="143"/>
    </row>
    <row r="22" spans="1:17" s="35" customFormat="1">
      <c r="A22" s="8">
        <f t="shared" si="0"/>
        <v>12</v>
      </c>
      <c r="C22" s="9" t="s">
        <v>115</v>
      </c>
      <c r="E22" s="141"/>
      <c r="F22" s="482" t="s">
        <v>102</v>
      </c>
      <c r="G22" s="141"/>
      <c r="H22" s="142"/>
      <c r="I22" s="136">
        <f>'H-8 DTS Rate'!T29</f>
        <v>0.09</v>
      </c>
      <c r="J22" s="137" t="s">
        <v>62</v>
      </c>
      <c r="K22" s="141"/>
      <c r="L22" s="142"/>
      <c r="M22" s="144">
        <f>'H-15 FTS Determinants'!F13</f>
        <v>20.953099999999999</v>
      </c>
      <c r="N22" s="145" t="str">
        <f>'H-12 Determinants'!G18</f>
        <v>GWh</v>
      </c>
      <c r="O22" s="141"/>
      <c r="P22" s="142"/>
      <c r="Q22" s="143">
        <f>I22*M22</f>
        <v>1.8857789999999999</v>
      </c>
    </row>
    <row r="23" spans="1:17" s="24" customFormat="1" ht="18.95" customHeight="1">
      <c r="A23" s="8">
        <f t="shared" si="0"/>
        <v>13</v>
      </c>
      <c r="C23" s="25" t="s">
        <v>134</v>
      </c>
      <c r="D23" s="25"/>
      <c r="E23" s="504"/>
      <c r="F23" s="75"/>
      <c r="G23" s="504"/>
      <c r="H23" s="505"/>
      <c r="I23" s="39"/>
      <c r="J23" s="155"/>
      <c r="K23" s="504"/>
      <c r="L23" s="505"/>
      <c r="M23" s="39"/>
      <c r="N23" s="155"/>
      <c r="O23" s="504"/>
      <c r="P23" s="505"/>
      <c r="Q23" s="80"/>
    </row>
    <row r="24" spans="1:17" s="35" customFormat="1">
      <c r="A24" s="8">
        <f t="shared" si="0"/>
        <v>14</v>
      </c>
      <c r="C24" s="9" t="s">
        <v>160</v>
      </c>
      <c r="E24" s="141"/>
      <c r="F24" s="482" t="s">
        <v>376</v>
      </c>
      <c r="G24" s="141"/>
      <c r="H24" s="142"/>
      <c r="I24" s="136">
        <f>'H-8 DTS Rate'!T31</f>
        <v>46</v>
      </c>
      <c r="J24" s="137" t="s">
        <v>108</v>
      </c>
      <c r="K24" s="141"/>
      <c r="L24" s="142"/>
      <c r="M24" s="144">
        <v>74.1248911743279</v>
      </c>
      <c r="N24" s="145" t="str">
        <f>'H-12 Determinants'!G13</f>
        <v>MW-months</v>
      </c>
      <c r="O24" s="141"/>
      <c r="P24" s="142"/>
      <c r="Q24" s="143">
        <f>I24*M24/1000</f>
        <v>3.4097449940190838</v>
      </c>
    </row>
    <row r="25" spans="1:17" s="24" customFormat="1" ht="19.350000000000001" customHeight="1">
      <c r="A25" s="8">
        <f t="shared" si="0"/>
        <v>15</v>
      </c>
      <c r="C25" s="25" t="s">
        <v>135</v>
      </c>
      <c r="D25" s="25"/>
      <c r="E25" s="114"/>
      <c r="F25" s="115"/>
      <c r="G25" s="114"/>
      <c r="H25" s="117"/>
      <c r="I25" s="106"/>
      <c r="J25" s="157"/>
      <c r="K25" s="28"/>
      <c r="L25" s="117"/>
      <c r="M25" s="106"/>
      <c r="N25" s="157"/>
      <c r="O25" s="114"/>
      <c r="P25" s="117"/>
      <c r="Q25" s="377">
        <f>SUM(Q12:Q24)</f>
        <v>1534.911657265219</v>
      </c>
    </row>
    <row r="26" spans="1:17" s="24" customFormat="1" ht="12.75" customHeight="1">
      <c r="A26" s="7"/>
      <c r="C26" s="167"/>
      <c r="D26" s="25"/>
      <c r="E26" s="114"/>
      <c r="F26" s="115"/>
      <c r="G26" s="28"/>
      <c r="H26" s="119"/>
      <c r="I26" s="106"/>
      <c r="J26" s="106"/>
      <c r="K26" s="28"/>
      <c r="L26" s="119"/>
      <c r="M26" s="106"/>
      <c r="N26" s="106"/>
      <c r="O26" s="114"/>
      <c r="P26" s="119"/>
      <c r="Q26" s="106"/>
    </row>
    <row r="27" spans="1:17">
      <c r="A27" s="55" t="s">
        <v>138</v>
      </c>
      <c r="C27" s="166" t="s">
        <v>140</v>
      </c>
      <c r="D27" t="s">
        <v>157</v>
      </c>
    </row>
    <row r="28" spans="1:17">
      <c r="D28" t="s">
        <v>396</v>
      </c>
    </row>
    <row r="29" spans="1:17">
      <c r="D29" t="s">
        <v>384</v>
      </c>
      <c r="I29" s="136">
        <f>'H-8 DTS Rate'!R16</f>
        <v>2526</v>
      </c>
      <c r="J29" s="137" t="s">
        <v>108</v>
      </c>
      <c r="K29" s="168" t="s">
        <v>142</v>
      </c>
      <c r="M29">
        <f>'H-15 FTS Determinants'!F12</f>
        <v>415.7999999999999</v>
      </c>
      <c r="N29" s="134" t="str">
        <f>'H-15 FTS Determinants'!G12</f>
        <v>MW-months</v>
      </c>
      <c r="O29" s="91" t="s">
        <v>143</v>
      </c>
      <c r="Q29" s="263">
        <f>I29*M29</f>
        <v>1050310.7999999998</v>
      </c>
    </row>
    <row r="30" spans="1:17">
      <c r="D30" t="s">
        <v>385</v>
      </c>
      <c r="I30" s="136">
        <f>'H-8 DTS Rate'!R17</f>
        <v>0.76</v>
      </c>
      <c r="J30" s="137" t="s">
        <v>62</v>
      </c>
      <c r="K30" s="168" t="s">
        <v>142</v>
      </c>
      <c r="M30">
        <f>'H-15 FTS Determinants'!F13</f>
        <v>20.953099999999999</v>
      </c>
      <c r="N30" s="145" t="str">
        <f>'H-15 FTS Determinants'!G13</f>
        <v>GWh</v>
      </c>
      <c r="O30" s="91" t="s">
        <v>143</v>
      </c>
      <c r="Q30" s="126">
        <f>I30*M30*1000</f>
        <v>15924.356</v>
      </c>
    </row>
    <row r="31" spans="1:17">
      <c r="D31" t="s">
        <v>389</v>
      </c>
      <c r="Q31" s="264">
        <f>SUM(Q29:Q30)</f>
        <v>1066235.1559999997</v>
      </c>
    </row>
    <row r="32" spans="1:17">
      <c r="D32" t="s">
        <v>163</v>
      </c>
    </row>
    <row r="33" spans="3:14">
      <c r="D33" t="s">
        <v>386</v>
      </c>
    </row>
    <row r="34" spans="3:14">
      <c r="D34" t="s">
        <v>368</v>
      </c>
    </row>
    <row r="35" spans="3:14">
      <c r="I35" s="169" t="s">
        <v>118</v>
      </c>
      <c r="J35" s="169" t="s">
        <v>145</v>
      </c>
      <c r="M35" t="s">
        <v>122</v>
      </c>
      <c r="N35" t="s">
        <v>144</v>
      </c>
    </row>
    <row r="36" spans="3:14">
      <c r="D36" t="s">
        <v>387</v>
      </c>
      <c r="I36" s="170">
        <f>MAX('H-8 DTS Rate'!R16,ROUND((410139*Q29/Q31)/M29,0))</f>
        <v>2526</v>
      </c>
      <c r="J36" s="170">
        <f>'H-8 DTS Rate'!S16</f>
        <v>174</v>
      </c>
      <c r="M36" s="170">
        <f>IF('H-8 DTS Rate'!R16&gt;(410139*Q29/Q31)/M29,'H-8 DTS Rate'!T16,ROUND((((410139*Q29/Q31)/M29)+'H-14 FTS Rate'!J36),0))</f>
        <v>2701</v>
      </c>
      <c r="N36" s="92" t="s">
        <v>108</v>
      </c>
    </row>
    <row r="37" spans="3:14">
      <c r="D37" t="s">
        <v>388</v>
      </c>
      <c r="I37" s="170">
        <f>MAX('H-8 DTS Rate'!R17,ROUND((410139*Q30/Q31)/(M30*1000),2))</f>
        <v>0.76</v>
      </c>
      <c r="J37" s="170">
        <f>'H-8 DTS Rate'!S17</f>
        <v>0.05</v>
      </c>
      <c r="M37" s="170">
        <f>MAX('H-8 DTS Rate'!T17,ROUND((410139*Q30/Q31)/(M30*1000),2)+J37)</f>
        <v>0.81</v>
      </c>
      <c r="N37" s="92" t="s">
        <v>62</v>
      </c>
    </row>
    <row r="38" spans="3:14">
      <c r="C38" s="91" t="s">
        <v>139</v>
      </c>
      <c r="D38" t="str">
        <f>"The 2018 ISO Tariff pool price foreast is as approved in the 2017-2018 BRP, "&amp;DOLLAR('H-12 Determinants'!$F$20,2)&amp;"/MWh"</f>
        <v>The 2018 ISO Tariff pool price foreast is as approved in the 2017-2018 BRP, $42.58/MWh</v>
      </c>
    </row>
  </sheetData>
  <phoneticPr fontId="13" type="noConversion"/>
  <printOptions horizontalCentered="1"/>
  <pageMargins left="0.75" right="0.5" top="0.75" bottom="0.5" header="0.5" footer="0.5"/>
  <pageSetup scale="88" fitToHeight="0" orientation="portrait" r:id="rId1"/>
  <headerFooter alignWithMargins="0">
    <oddFooter>&amp;L&amp;A&amp;CConfidentiality: Public&amp;R&amp;P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zoomScaleNormal="100" workbookViewId="0">
      <selection activeCell="I43" sqref="I43"/>
    </sheetView>
  </sheetViews>
  <sheetFormatPr defaultRowHeight="12.75"/>
  <cols>
    <col min="1" max="1" width="5.83203125" customWidth="1"/>
    <col min="2" max="2" width="1.83203125" customWidth="1"/>
    <col min="3" max="3" width="2.83203125" customWidth="1"/>
    <col min="4" max="4" width="60.83203125" customWidth="1"/>
    <col min="5" max="5" width="1.83203125" customWidth="1"/>
    <col min="6" max="7" width="12.83203125" customWidth="1"/>
  </cols>
  <sheetData>
    <row r="1" spans="1:11" s="3" customFormat="1">
      <c r="A1" s="5" t="str">
        <f>Applicant</f>
        <v>Alberta Electric System Operator</v>
      </c>
      <c r="B1" s="5"/>
      <c r="C1" s="5"/>
      <c r="D1" s="5"/>
      <c r="G1" s="4" t="str">
        <f ca="1">TablePrefix&amp;TRIM(MID(CELL("filename",I2),FIND("]",CELL("filename",I2))+1,5))&amp;TableSuffix</f>
        <v>Table H-15</v>
      </c>
    </row>
    <row r="2" spans="1:11" s="3" customFormat="1">
      <c r="A2" s="5" t="str">
        <f>Application</f>
        <v>2018 ISO Tariff Application</v>
      </c>
      <c r="B2" s="5"/>
      <c r="C2" s="5"/>
      <c r="D2" s="5"/>
      <c r="G2" s="4" t="str">
        <f>TableDate</f>
        <v>September 14, 2017</v>
      </c>
    </row>
    <row r="4" spans="1:11">
      <c r="A4" s="347" t="str">
        <f>TableGroup2</f>
        <v>Appendix H — 2018 Rate Calculations</v>
      </c>
      <c r="B4" s="6"/>
      <c r="C4" s="6"/>
      <c r="D4" s="6"/>
      <c r="E4" s="6"/>
      <c r="F4" s="6"/>
      <c r="G4" s="6"/>
    </row>
    <row r="5" spans="1:11">
      <c r="A5" s="6" t="s">
        <v>492</v>
      </c>
      <c r="B5" s="6"/>
      <c r="C5" s="6"/>
      <c r="D5" s="6"/>
      <c r="E5" s="6"/>
      <c r="F5" s="6"/>
      <c r="G5" s="6"/>
    </row>
    <row r="6" spans="1:11">
      <c r="I6" s="91"/>
    </row>
    <row r="7" spans="1:11" s="252" customFormat="1">
      <c r="F7" s="252" t="s">
        <v>2</v>
      </c>
      <c r="G7" s="252" t="s">
        <v>3</v>
      </c>
    </row>
    <row r="9" spans="1:11" s="44" customFormat="1">
      <c r="A9" s="62" t="s">
        <v>57</v>
      </c>
      <c r="F9" s="45" t="s">
        <v>367</v>
      </c>
      <c r="G9" s="45"/>
    </row>
    <row r="10" spans="1:11" s="47" customFormat="1">
      <c r="A10" s="46"/>
      <c r="C10" s="48" t="s">
        <v>55</v>
      </c>
      <c r="D10" s="48"/>
      <c r="F10" s="46" t="s">
        <v>114</v>
      </c>
      <c r="G10" s="49" t="s">
        <v>56</v>
      </c>
    </row>
    <row r="11" spans="1:11" s="22" customFormat="1" ht="25.5" customHeight="1">
      <c r="A11" s="21">
        <v>1</v>
      </c>
      <c r="C11" s="22" t="s">
        <v>172</v>
      </c>
      <c r="F11" s="65">
        <v>34.4</v>
      </c>
      <c r="G11" s="63" t="s">
        <v>28</v>
      </c>
    </row>
    <row r="12" spans="1:11" s="22" customFormat="1" ht="25.5" customHeight="1">
      <c r="A12" s="21">
        <f>A11+1</f>
        <v>2</v>
      </c>
      <c r="C12" s="22" t="s">
        <v>136</v>
      </c>
      <c r="F12" s="65">
        <v>415.7999999999999</v>
      </c>
      <c r="G12" s="63" t="s">
        <v>28</v>
      </c>
    </row>
    <row r="13" spans="1:11" s="22" customFormat="1" ht="25.5" customHeight="1">
      <c r="A13" s="21">
        <f>A12+1</f>
        <v>3</v>
      </c>
      <c r="C13" s="22" t="s">
        <v>59</v>
      </c>
      <c r="F13" s="65">
        <v>20.953099999999999</v>
      </c>
      <c r="G13" s="63" t="s">
        <v>29</v>
      </c>
    </row>
    <row r="14" spans="1:11" s="22" customFormat="1" ht="25.5" customHeight="1">
      <c r="A14" s="21">
        <f>A13+1</f>
        <v>4</v>
      </c>
      <c r="C14" s="22" t="s">
        <v>147</v>
      </c>
      <c r="F14" s="201">
        <f>'H-12 Determinants'!F20</f>
        <v>42.58</v>
      </c>
      <c r="G14" s="67" t="s">
        <v>62</v>
      </c>
    </row>
    <row r="15" spans="1:11" s="22" customFormat="1" ht="12.75" customHeight="1">
      <c r="A15" s="21"/>
      <c r="F15" s="65"/>
      <c r="G15" s="63"/>
    </row>
    <row r="16" spans="1:11">
      <c r="A16" t="s">
        <v>52</v>
      </c>
      <c r="C16" s="465" t="str">
        <f>"The 2018 ISO Tariff pool price is as approved in the 2017-2018 BRP, "&amp;DOLLAR('H-12 Determinants'!$F$20,2)&amp;"/MWh"</f>
        <v>The 2018 ISO Tariff pool price is as approved in the 2017-2018 BRP, $42.58/MWh</v>
      </c>
      <c r="K16" s="418"/>
    </row>
    <row r="17" spans="3:11">
      <c r="C17" s="465"/>
    </row>
    <row r="18" spans="3:11">
      <c r="K18" s="418"/>
    </row>
    <row r="20" spans="3:11">
      <c r="K20" s="417"/>
    </row>
  </sheetData>
  <phoneticPr fontId="13" type="noConversion"/>
  <printOptions horizontalCentered="1"/>
  <pageMargins left="0.75" right="0.5" top="0.75" bottom="0.5" header="0.5" footer="0.5"/>
  <pageSetup fitToHeight="0" orientation="portrait" r:id="rId1"/>
  <headerFooter alignWithMargins="0">
    <oddFooter>&amp;L&amp;A&amp;CConfidentiality: Public&amp;R&amp;P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6"/>
  <sheetViews>
    <sheetView showGridLines="0" zoomScaleNormal="100" workbookViewId="0"/>
  </sheetViews>
  <sheetFormatPr defaultColWidth="12" defaultRowHeight="12.75"/>
  <cols>
    <col min="1" max="1" width="10.1640625" style="383" customWidth="1"/>
    <col min="2" max="2" width="35.83203125" style="383" customWidth="1"/>
    <col min="3" max="5" width="12.5" style="383" customWidth="1"/>
    <col min="6" max="8" width="18.33203125" style="383" customWidth="1"/>
    <col min="9" max="16384" width="12" style="383"/>
  </cols>
  <sheetData>
    <row r="1" spans="1:11" s="3" customFormat="1">
      <c r="A1" s="5" t="str">
        <f>Applicant</f>
        <v>Alberta Electric System Operator</v>
      </c>
      <c r="B1" s="5"/>
      <c r="C1" s="5"/>
      <c r="D1" s="5"/>
      <c r="H1" s="4" t="str">
        <f ca="1">TablePrefix&amp;TRIM(MID(CELL("filename",I2),FIND("]",CELL("filename",I2))+1,5))&amp;TableSuffix</f>
        <v>Table H-16</v>
      </c>
    </row>
    <row r="2" spans="1:11" s="3" customFormat="1">
      <c r="A2" s="5" t="str">
        <f>Application</f>
        <v>2018 ISO Tariff Application</v>
      </c>
      <c r="B2" s="5"/>
      <c r="C2" s="5"/>
      <c r="D2" s="5"/>
      <c r="H2" s="4" t="str">
        <f>TableDate</f>
        <v>September 14, 2017</v>
      </c>
    </row>
    <row r="3" spans="1:11" customFormat="1"/>
    <row r="4" spans="1:11" s="386" customFormat="1">
      <c r="B4" s="349"/>
      <c r="C4" s="349"/>
      <c r="D4" s="397" t="str">
        <f>TableGroup2</f>
        <v>Appendix H — 2018 Rate Calculations</v>
      </c>
      <c r="E4" s="349"/>
      <c r="F4" s="385"/>
      <c r="G4" s="385"/>
      <c r="H4" s="387"/>
    </row>
    <row r="5" spans="1:11" s="386" customFormat="1">
      <c r="B5" s="349"/>
      <c r="C5" s="349"/>
      <c r="D5" s="485" t="s">
        <v>341</v>
      </c>
      <c r="E5" s="349"/>
      <c r="F5" s="385"/>
      <c r="G5" s="385"/>
      <c r="H5" s="385"/>
    </row>
    <row r="6" spans="1:11" s="386" customFormat="1"/>
    <row r="7" spans="1:11" s="386" customFormat="1">
      <c r="A7" s="386" t="s">
        <v>359</v>
      </c>
      <c r="B7" s="350" t="s">
        <v>220</v>
      </c>
      <c r="C7" s="351"/>
      <c r="D7" s="351"/>
      <c r="E7" s="351"/>
      <c r="F7" s="352"/>
      <c r="G7" s="387" t="s">
        <v>221</v>
      </c>
      <c r="H7" s="353" t="s">
        <v>222</v>
      </c>
    </row>
    <row r="8" spans="1:11" s="265" customFormat="1">
      <c r="I8" s="354"/>
    </row>
    <row r="9" spans="1:11" s="265" customFormat="1">
      <c r="A9" s="484" t="s">
        <v>509</v>
      </c>
      <c r="B9" s="356"/>
      <c r="C9" s="356"/>
      <c r="D9" s="356"/>
      <c r="E9" s="356"/>
      <c r="F9" s="356"/>
      <c r="G9" s="356"/>
      <c r="H9" s="357"/>
      <c r="I9" s="354"/>
    </row>
    <row r="11" spans="1:11" s="283" customFormat="1">
      <c r="A11" s="381" t="s">
        <v>1</v>
      </c>
      <c r="B11" s="381"/>
      <c r="C11" s="381"/>
      <c r="D11" s="381"/>
      <c r="E11" s="381"/>
      <c r="F11" s="384" t="s">
        <v>32</v>
      </c>
      <c r="G11" s="384" t="s">
        <v>208</v>
      </c>
      <c r="H11" s="384" t="s">
        <v>122</v>
      </c>
      <c r="J11" s="284"/>
      <c r="K11" s="285"/>
    </row>
    <row r="12" spans="1:11" s="280" customFormat="1">
      <c r="A12" s="282" t="s">
        <v>223</v>
      </c>
      <c r="B12" s="280" t="s">
        <v>499</v>
      </c>
      <c r="D12" s="383"/>
      <c r="E12" s="383"/>
      <c r="F12" s="286">
        <f>'H-16 Bill Estimator'!H94</f>
        <v>319104.88999999996</v>
      </c>
      <c r="G12" s="287">
        <f>F28*F30</f>
        <v>404084.2</v>
      </c>
      <c r="H12" s="286">
        <f>SUM(F12:G12)</f>
        <v>723189.09</v>
      </c>
      <c r="K12" s="282"/>
    </row>
    <row r="13" spans="1:11" s="280" customFormat="1">
      <c r="A13" s="282" t="s">
        <v>224</v>
      </c>
      <c r="B13" s="280" t="s">
        <v>500</v>
      </c>
      <c r="D13" s="383"/>
      <c r="E13" s="383"/>
      <c r="F13" s="286">
        <f>'H-16 Bill Estimator'!H66</f>
        <v>305438.89999999997</v>
      </c>
      <c r="G13" s="287">
        <f>F28*F30</f>
        <v>404084.2</v>
      </c>
      <c r="H13" s="286">
        <f>SUM(F13:G13)</f>
        <v>709523.1</v>
      </c>
      <c r="K13" s="282"/>
    </row>
    <row r="14" spans="1:11" s="280" customFormat="1">
      <c r="A14" s="282" t="s">
        <v>225</v>
      </c>
      <c r="B14" s="280" t="s">
        <v>67</v>
      </c>
      <c r="D14" s="383"/>
      <c r="E14" s="383"/>
      <c r="F14" s="288">
        <f>F13-F12</f>
        <v>-13665.989999999991</v>
      </c>
      <c r="G14" s="288">
        <f>G13-G12</f>
        <v>0</v>
      </c>
      <c r="H14" s="288">
        <f>SUM(F14:G14)</f>
        <v>-13665.989999999991</v>
      </c>
      <c r="K14" s="282"/>
    </row>
    <row r="15" spans="1:11" s="280" customFormat="1">
      <c r="A15" s="282" t="s">
        <v>226</v>
      </c>
      <c r="B15" s="280" t="s">
        <v>314</v>
      </c>
      <c r="D15" s="383"/>
      <c r="E15" s="383"/>
      <c r="F15" s="380">
        <f>F14/F12</f>
        <v>-4.2826012475083011E-2</v>
      </c>
      <c r="G15" s="380">
        <f>G14/G12</f>
        <v>0</v>
      </c>
      <c r="H15" s="380">
        <f>H14/H12</f>
        <v>-1.8896842041685104E-2</v>
      </c>
      <c r="K15" s="282"/>
    </row>
    <row r="17" spans="1:11" s="265" customFormat="1">
      <c r="A17" s="355" t="s">
        <v>330</v>
      </c>
      <c r="B17" s="356"/>
      <c r="C17" s="356"/>
      <c r="D17" s="356"/>
      <c r="E17" s="356"/>
      <c r="F17" s="356"/>
      <c r="G17" s="356"/>
      <c r="H17" s="357"/>
      <c r="I17" s="354"/>
    </row>
    <row r="18" spans="1:11" s="280" customFormat="1">
      <c r="A18" s="383"/>
      <c r="B18" s="383"/>
      <c r="C18" s="383"/>
      <c r="D18" s="383"/>
      <c r="E18" s="383"/>
      <c r="F18" s="383"/>
      <c r="G18" s="383"/>
      <c r="H18" s="383"/>
      <c r="K18" s="282"/>
    </row>
    <row r="19" spans="1:11" s="283" customFormat="1">
      <c r="A19" s="381" t="s">
        <v>231</v>
      </c>
      <c r="B19" s="381"/>
      <c r="C19" s="381"/>
      <c r="D19" s="381"/>
      <c r="E19" s="289" t="s">
        <v>144</v>
      </c>
      <c r="F19" s="289" t="s">
        <v>32</v>
      </c>
      <c r="G19" s="341"/>
      <c r="H19" s="341"/>
      <c r="J19" s="284"/>
      <c r="K19" s="285"/>
    </row>
    <row r="20" spans="1:11" s="280" customFormat="1">
      <c r="A20" s="282" t="s">
        <v>232</v>
      </c>
      <c r="B20" s="280" t="s">
        <v>233</v>
      </c>
      <c r="E20" s="290" t="s">
        <v>234</v>
      </c>
      <c r="F20" s="291">
        <v>20</v>
      </c>
      <c r="G20" s="341"/>
      <c r="H20" s="341"/>
      <c r="J20" s="281"/>
      <c r="K20" s="282"/>
    </row>
    <row r="21" spans="1:11" s="280" customFormat="1">
      <c r="A21" s="282" t="s">
        <v>235</v>
      </c>
      <c r="B21" s="280" t="s">
        <v>236</v>
      </c>
      <c r="E21" s="292" t="s">
        <v>234</v>
      </c>
      <c r="F21" s="291">
        <v>20</v>
      </c>
      <c r="G21" s="341"/>
      <c r="H21" s="341"/>
      <c r="J21" s="281"/>
      <c r="K21" s="282"/>
    </row>
    <row r="22" spans="1:11" s="280" customFormat="1">
      <c r="A22" s="282" t="s">
        <v>237</v>
      </c>
      <c r="B22" s="280" t="s">
        <v>238</v>
      </c>
      <c r="E22" s="290" t="s">
        <v>209</v>
      </c>
      <c r="F22" s="293">
        <v>0.75</v>
      </c>
      <c r="G22" s="341"/>
      <c r="H22" s="341"/>
      <c r="J22" s="281"/>
      <c r="K22" s="282"/>
    </row>
    <row r="23" spans="1:11" s="280" customFormat="1">
      <c r="A23" s="282" t="s">
        <v>239</v>
      </c>
      <c r="B23" s="280" t="s">
        <v>212</v>
      </c>
      <c r="E23" s="290" t="s">
        <v>234</v>
      </c>
      <c r="F23" s="294">
        <f>F21*F22</f>
        <v>15</v>
      </c>
      <c r="G23" s="3"/>
      <c r="H23" s="3"/>
      <c r="J23" s="281"/>
      <c r="K23" s="282"/>
    </row>
    <row r="24" spans="1:11" s="280" customFormat="1">
      <c r="A24" s="282" t="s">
        <v>240</v>
      </c>
      <c r="B24" s="280" t="s">
        <v>241</v>
      </c>
      <c r="E24" s="290" t="s">
        <v>234</v>
      </c>
      <c r="F24" s="291">
        <v>22</v>
      </c>
      <c r="G24" s="341"/>
      <c r="H24" s="341"/>
      <c r="J24" s="281"/>
      <c r="K24" s="282"/>
    </row>
    <row r="25" spans="1:11" s="280" customFormat="1">
      <c r="A25" s="282" t="s">
        <v>242</v>
      </c>
      <c r="B25" s="280" t="s">
        <v>243</v>
      </c>
      <c r="E25" s="292" t="s">
        <v>234</v>
      </c>
      <c r="F25" s="295">
        <f>MAX(90%*F20,F21,90%*F24)</f>
        <v>20</v>
      </c>
      <c r="G25" s="3"/>
      <c r="H25" s="3"/>
      <c r="J25" s="281"/>
      <c r="K25" s="282"/>
    </row>
    <row r="26" spans="1:11" s="280" customFormat="1">
      <c r="A26" s="282" t="s">
        <v>244</v>
      </c>
      <c r="B26" s="280" t="s">
        <v>213</v>
      </c>
      <c r="E26" s="290" t="s">
        <v>209</v>
      </c>
      <c r="F26" s="296">
        <v>0.65</v>
      </c>
      <c r="G26" s="341"/>
      <c r="H26" s="341"/>
      <c r="J26" s="281"/>
      <c r="K26" s="282"/>
    </row>
    <row r="27" spans="1:11" s="280" customFormat="1">
      <c r="A27" s="282" t="s">
        <v>245</v>
      </c>
      <c r="B27" s="280" t="s">
        <v>246</v>
      </c>
      <c r="E27" s="292" t="s">
        <v>247</v>
      </c>
      <c r="F27" s="297">
        <v>730</v>
      </c>
      <c r="G27" s="341"/>
      <c r="H27" s="341"/>
      <c r="J27" s="281"/>
      <c r="K27" s="282"/>
    </row>
    <row r="28" spans="1:11" s="280" customFormat="1">
      <c r="A28" s="282" t="s">
        <v>248</v>
      </c>
      <c r="B28" s="280" t="s">
        <v>249</v>
      </c>
      <c r="E28" s="292" t="s">
        <v>250</v>
      </c>
      <c r="F28" s="298">
        <f>F21*F26*F27</f>
        <v>9490</v>
      </c>
      <c r="G28" s="3"/>
      <c r="H28" s="3"/>
      <c r="J28" s="281"/>
      <c r="K28" s="282"/>
    </row>
    <row r="29" spans="1:11" s="280" customFormat="1">
      <c r="A29" s="282" t="s">
        <v>251</v>
      </c>
      <c r="B29" s="280" t="s">
        <v>218</v>
      </c>
      <c r="E29" s="292"/>
      <c r="F29" s="382">
        <v>1</v>
      </c>
      <c r="G29" s="341"/>
      <c r="H29" s="341"/>
      <c r="J29" s="281"/>
      <c r="K29" s="282"/>
    </row>
    <row r="30" spans="1:11" s="280" customFormat="1">
      <c r="A30" s="282" t="s">
        <v>252</v>
      </c>
      <c r="B30" s="280" t="s">
        <v>253</v>
      </c>
      <c r="E30" s="290" t="s">
        <v>254</v>
      </c>
      <c r="F30" s="299">
        <f>'H-12 Determinants'!F20</f>
        <v>42.58</v>
      </c>
      <c r="G30" s="341"/>
      <c r="H30" s="341"/>
      <c r="J30" s="281"/>
      <c r="K30" s="282"/>
    </row>
    <row r="31" spans="1:11" s="280" customFormat="1">
      <c r="J31" s="281"/>
      <c r="K31" s="282"/>
    </row>
    <row r="32" spans="1:11" s="389" customFormat="1" ht="12">
      <c r="A32" s="388" t="s">
        <v>138</v>
      </c>
      <c r="B32" s="389" t="s">
        <v>356</v>
      </c>
    </row>
    <row r="33" spans="1:11" s="389" customFormat="1" ht="12">
      <c r="B33" s="389" t="s">
        <v>316</v>
      </c>
    </row>
    <row r="34" spans="1:11" s="389" customFormat="1" ht="12">
      <c r="B34" s="389" t="s">
        <v>317</v>
      </c>
    </row>
    <row r="35" spans="1:11" s="390" customFormat="1" ht="12">
      <c r="A35" s="389"/>
      <c r="B35" s="389" t="s">
        <v>357</v>
      </c>
      <c r="C35" s="389"/>
      <c r="D35" s="389"/>
      <c r="E35" s="389"/>
      <c r="F35" s="389"/>
      <c r="G35" s="389"/>
      <c r="H35" s="389"/>
      <c r="K35" s="391"/>
    </row>
    <row r="36" spans="1:11" s="389" customFormat="1" ht="12">
      <c r="B36" s="389" t="s">
        <v>358</v>
      </c>
    </row>
    <row r="37" spans="1:11" s="389" customFormat="1" ht="12">
      <c r="B37" s="389" t="s">
        <v>315</v>
      </c>
    </row>
    <row r="38" spans="1:11" s="389" customFormat="1" ht="12">
      <c r="B38" s="389" t="s">
        <v>229</v>
      </c>
    </row>
    <row r="39" spans="1:11" s="389" customFormat="1" ht="12">
      <c r="B39" s="389" t="s">
        <v>230</v>
      </c>
    </row>
    <row r="40" spans="1:11" s="389" customFormat="1" ht="12"/>
    <row r="41" spans="1:11" s="386" customFormat="1">
      <c r="A41" s="484" t="s">
        <v>501</v>
      </c>
      <c r="B41" s="356"/>
      <c r="C41" s="356"/>
      <c r="D41" s="356"/>
      <c r="E41" s="356"/>
      <c r="F41" s="356"/>
      <c r="G41" s="356"/>
      <c r="H41" s="357"/>
    </row>
    <row r="42" spans="1:11" s="280" customFormat="1">
      <c r="J42" s="281"/>
      <c r="K42" s="282"/>
    </row>
    <row r="43" spans="1:11" s="280" customFormat="1">
      <c r="A43" s="358" t="s">
        <v>255</v>
      </c>
      <c r="B43" s="359"/>
      <c r="C43" s="362"/>
      <c r="D43" s="363" t="s">
        <v>256</v>
      </c>
      <c r="E43" s="360"/>
      <c r="F43" s="363" t="s">
        <v>55</v>
      </c>
      <c r="G43" s="360"/>
      <c r="H43" s="361" t="s">
        <v>81</v>
      </c>
      <c r="J43" s="281"/>
      <c r="K43" s="282"/>
    </row>
    <row r="44" spans="1:11" s="283" customFormat="1">
      <c r="A44" s="283" t="s">
        <v>395</v>
      </c>
      <c r="H44" s="284"/>
      <c r="J44" s="284"/>
      <c r="K44" s="285"/>
    </row>
    <row r="45" spans="1:11" s="280" customFormat="1">
      <c r="A45" s="301" t="s">
        <v>223</v>
      </c>
      <c r="B45" s="302" t="s">
        <v>319</v>
      </c>
      <c r="C45" s="332"/>
      <c r="D45" s="303"/>
      <c r="E45" s="304"/>
      <c r="F45" s="304"/>
      <c r="G45" s="304"/>
      <c r="H45" s="305"/>
      <c r="J45" s="281"/>
      <c r="K45" s="282"/>
    </row>
    <row r="46" spans="1:11" s="280" customFormat="1">
      <c r="A46" s="306" t="s">
        <v>257</v>
      </c>
      <c r="B46" s="307" t="s">
        <v>212</v>
      </c>
      <c r="C46" s="307"/>
      <c r="D46" s="308">
        <f>'H-13 Impact'!L13</f>
        <v>9038</v>
      </c>
      <c r="E46" s="309" t="s">
        <v>108</v>
      </c>
      <c r="F46" s="310">
        <f>F23</f>
        <v>15</v>
      </c>
      <c r="G46" s="309" t="s">
        <v>234</v>
      </c>
      <c r="H46" s="311">
        <f>ROUND(D46*F46,2)</f>
        <v>135570</v>
      </c>
      <c r="K46" s="282"/>
    </row>
    <row r="47" spans="1:11" s="280" customFormat="1">
      <c r="A47" s="312" t="s">
        <v>258</v>
      </c>
      <c r="B47" s="313" t="s">
        <v>249</v>
      </c>
      <c r="C47" s="313"/>
      <c r="D47" s="308">
        <f>'H-13 Impact'!L14</f>
        <v>1.01</v>
      </c>
      <c r="E47" s="314" t="s">
        <v>62</v>
      </c>
      <c r="F47" s="315">
        <f>F28</f>
        <v>9490</v>
      </c>
      <c r="G47" s="314" t="s">
        <v>250</v>
      </c>
      <c r="H47" s="316">
        <f>ROUND(D47*F47,2)</f>
        <v>9584.9</v>
      </c>
      <c r="K47" s="282"/>
    </row>
    <row r="48" spans="1:11" s="280" customFormat="1">
      <c r="A48" s="301" t="s">
        <v>224</v>
      </c>
      <c r="B48" s="302" t="s">
        <v>390</v>
      </c>
      <c r="C48" s="304"/>
      <c r="D48" s="332"/>
      <c r="E48" s="304"/>
      <c r="F48" s="304"/>
      <c r="G48" s="304"/>
      <c r="H48" s="305"/>
      <c r="K48" s="282"/>
    </row>
    <row r="49" spans="1:11" s="280" customFormat="1">
      <c r="A49" s="306" t="s">
        <v>259</v>
      </c>
      <c r="B49" s="307" t="s">
        <v>210</v>
      </c>
      <c r="C49" s="307"/>
      <c r="D49" s="308">
        <f>'H-13 Impact'!L15</f>
        <v>2701</v>
      </c>
      <c r="E49" s="309" t="s">
        <v>108</v>
      </c>
      <c r="F49" s="310">
        <f>F25</f>
        <v>20</v>
      </c>
      <c r="G49" s="309" t="s">
        <v>234</v>
      </c>
      <c r="H49" s="311">
        <f>ROUND(D49*F49,2)</f>
        <v>54020</v>
      </c>
      <c r="K49" s="282"/>
    </row>
    <row r="50" spans="1:11" s="280" customFormat="1">
      <c r="A50" s="312" t="s">
        <v>260</v>
      </c>
      <c r="B50" s="313" t="s">
        <v>249</v>
      </c>
      <c r="C50" s="313"/>
      <c r="D50" s="308">
        <f>'H-13 Impact'!L16</f>
        <v>0.81</v>
      </c>
      <c r="E50" s="314" t="s">
        <v>62</v>
      </c>
      <c r="F50" s="315">
        <f>F28</f>
        <v>9490</v>
      </c>
      <c r="G50" s="314" t="s">
        <v>250</v>
      </c>
      <c r="H50" s="316">
        <f>ROUND(D50*F50,2)</f>
        <v>7686.9</v>
      </c>
      <c r="K50" s="282"/>
    </row>
    <row r="51" spans="1:11" s="280" customFormat="1">
      <c r="A51" s="266" t="s">
        <v>225</v>
      </c>
      <c r="B51" s="302" t="s">
        <v>217</v>
      </c>
      <c r="C51" s="304"/>
      <c r="D51" s="332"/>
      <c r="E51" s="304"/>
      <c r="F51" s="304"/>
      <c r="G51" s="304"/>
      <c r="H51" s="305"/>
      <c r="K51" s="282"/>
    </row>
    <row r="52" spans="1:11" s="280" customFormat="1">
      <c r="A52" s="270" t="s">
        <v>261</v>
      </c>
      <c r="B52" s="307" t="s">
        <v>267</v>
      </c>
      <c r="C52" s="333"/>
      <c r="D52" s="308">
        <f>'H-13 Impact'!L17</f>
        <v>10120</v>
      </c>
      <c r="E52" s="309" t="s">
        <v>113</v>
      </c>
      <c r="F52" s="395">
        <f>F29</f>
        <v>1</v>
      </c>
      <c r="G52" s="307"/>
      <c r="H52" s="311">
        <f>ROUND(D52*F52,2)</f>
        <v>10120</v>
      </c>
      <c r="J52" s="281"/>
      <c r="K52" s="282"/>
    </row>
    <row r="53" spans="1:11" s="280" customFormat="1">
      <c r="A53" s="270" t="s">
        <v>262</v>
      </c>
      <c r="B53" s="307" t="s">
        <v>272</v>
      </c>
      <c r="C53" s="307"/>
      <c r="D53" s="308">
        <f>'H-13 Impact'!L18</f>
        <v>4108</v>
      </c>
      <c r="E53" s="309" t="s">
        <v>108</v>
      </c>
      <c r="F53" s="310">
        <f>MIN(F25,7.5*F29)</f>
        <v>7.5</v>
      </c>
      <c r="G53" s="309" t="s">
        <v>234</v>
      </c>
      <c r="H53" s="311">
        <f>ROUND(D53*F53,2)</f>
        <v>30810</v>
      </c>
      <c r="K53" s="282"/>
    </row>
    <row r="54" spans="1:11" s="280" customFormat="1">
      <c r="A54" s="270" t="s">
        <v>263</v>
      </c>
      <c r="B54" s="307" t="s">
        <v>273</v>
      </c>
      <c r="C54" s="307"/>
      <c r="D54" s="308">
        <f>'H-13 Impact'!L19</f>
        <v>2572</v>
      </c>
      <c r="E54" s="309" t="s">
        <v>62</v>
      </c>
      <c r="F54" s="339">
        <f>MAX(MIN(F25,17*F29)-(7.5*F29),0)</f>
        <v>9.5</v>
      </c>
      <c r="G54" s="309" t="s">
        <v>250</v>
      </c>
      <c r="H54" s="311">
        <f>ROUND(D54*F54,2)</f>
        <v>24434</v>
      </c>
      <c r="K54" s="282"/>
    </row>
    <row r="55" spans="1:11" s="280" customFormat="1">
      <c r="A55" s="270" t="s">
        <v>264</v>
      </c>
      <c r="B55" s="307" t="s">
        <v>274</v>
      </c>
      <c r="C55" s="307"/>
      <c r="D55" s="308">
        <f>'H-13 Impact'!L20</f>
        <v>1799</v>
      </c>
      <c r="E55" s="309" t="s">
        <v>113</v>
      </c>
      <c r="F55" s="338">
        <f>MAX(MIN(F25,40*F29)-(17*F29),0)</f>
        <v>3</v>
      </c>
      <c r="G55" s="307" t="s">
        <v>234</v>
      </c>
      <c r="H55" s="311">
        <f>ROUND(D55*F55,2)</f>
        <v>5397</v>
      </c>
      <c r="K55" s="282"/>
    </row>
    <row r="56" spans="1:11" s="280" customFormat="1">
      <c r="A56" s="276" t="s">
        <v>266</v>
      </c>
      <c r="B56" s="313" t="s">
        <v>265</v>
      </c>
      <c r="C56" s="410" t="s">
        <v>275</v>
      </c>
      <c r="D56" s="411">
        <f>'H-13 Impact'!L21</f>
        <v>1162</v>
      </c>
      <c r="E56" s="314" t="s">
        <v>108</v>
      </c>
      <c r="F56" s="412">
        <f>MAX(F25-(40*F29),0)</f>
        <v>0</v>
      </c>
      <c r="G56" s="313" t="s">
        <v>234</v>
      </c>
      <c r="H56" s="316">
        <f>ROUND(D56*F56,2)</f>
        <v>0</v>
      </c>
      <c r="K56" s="282"/>
    </row>
    <row r="57" spans="1:11" s="300" customFormat="1">
      <c r="A57" s="300" t="s">
        <v>215</v>
      </c>
      <c r="C57" s="334"/>
      <c r="D57" s="317"/>
      <c r="E57" s="318"/>
      <c r="F57" s="319"/>
      <c r="H57" s="320"/>
      <c r="J57" s="317"/>
      <c r="K57" s="318"/>
    </row>
    <row r="58" spans="1:11" s="280" customFormat="1">
      <c r="A58" s="321" t="s">
        <v>226</v>
      </c>
      <c r="B58" s="322" t="s">
        <v>268</v>
      </c>
      <c r="C58" s="322"/>
      <c r="D58" s="323">
        <f>'H-13 Impact'!L23</f>
        <v>6.4399999999999999E-2</v>
      </c>
      <c r="E58" s="322" t="s">
        <v>318</v>
      </c>
      <c r="F58" s="324">
        <f>F28</f>
        <v>9490</v>
      </c>
      <c r="G58" s="325" t="s">
        <v>250</v>
      </c>
      <c r="H58" s="326">
        <f>ROUND(D58*F30*F58,2)</f>
        <v>26023.02</v>
      </c>
      <c r="J58" s="281"/>
      <c r="K58" s="282"/>
    </row>
    <row r="59" spans="1:11" s="280" customFormat="1">
      <c r="A59" s="683" t="s">
        <v>460</v>
      </c>
      <c r="B59" s="307"/>
      <c r="C59" s="307"/>
      <c r="D59" s="679"/>
      <c r="E59" s="307"/>
      <c r="F59" s="680"/>
      <c r="G59" s="309"/>
      <c r="H59" s="308"/>
      <c r="J59" s="281"/>
      <c r="K59" s="282"/>
    </row>
    <row r="60" spans="1:11" s="280" customFormat="1">
      <c r="A60" s="321" t="s">
        <v>227</v>
      </c>
      <c r="B60" s="681" t="s">
        <v>249</v>
      </c>
      <c r="C60" s="681"/>
      <c r="D60" s="329">
        <f>'H-13 Impact'!L24</f>
        <v>2E-3</v>
      </c>
      <c r="E60" s="325" t="s">
        <v>62</v>
      </c>
      <c r="F60" s="682">
        <f>F28</f>
        <v>9490</v>
      </c>
      <c r="G60" s="325" t="s">
        <v>250</v>
      </c>
      <c r="H60" s="326">
        <f>ROUND(D60*F60,2)</f>
        <v>18.98</v>
      </c>
      <c r="J60" s="281"/>
      <c r="K60" s="282"/>
    </row>
    <row r="61" spans="1:11" s="300" customFormat="1">
      <c r="A61" s="300" t="s">
        <v>219</v>
      </c>
      <c r="D61" s="327"/>
      <c r="F61" s="328"/>
      <c r="G61" s="318"/>
      <c r="H61" s="317"/>
      <c r="J61" s="317"/>
      <c r="K61" s="318"/>
    </row>
    <row r="62" spans="1:11" s="280" customFormat="1">
      <c r="A62" s="321" t="s">
        <v>228</v>
      </c>
      <c r="B62" s="322" t="s">
        <v>249</v>
      </c>
      <c r="C62" s="322"/>
      <c r="D62" s="329">
        <f>'H-13 Impact'!L25</f>
        <v>0.09</v>
      </c>
      <c r="E62" s="325" t="s">
        <v>62</v>
      </c>
      <c r="F62" s="324">
        <f>F28</f>
        <v>9490</v>
      </c>
      <c r="G62" s="325" t="s">
        <v>250</v>
      </c>
      <c r="H62" s="326">
        <f>ROUND(D62*F62,2)</f>
        <v>854.1</v>
      </c>
      <c r="J62" s="281"/>
      <c r="K62" s="282"/>
    </row>
    <row r="63" spans="1:11" s="300" customFormat="1">
      <c r="A63" s="300" t="s">
        <v>216</v>
      </c>
      <c r="D63" s="317"/>
      <c r="E63" s="318"/>
      <c r="F63" s="328"/>
      <c r="G63" s="318"/>
      <c r="H63" s="317"/>
      <c r="J63" s="317"/>
      <c r="K63" s="318"/>
    </row>
    <row r="64" spans="1:11" s="280" customFormat="1">
      <c r="A64" s="321" t="s">
        <v>461</v>
      </c>
      <c r="B64" s="322" t="s">
        <v>269</v>
      </c>
      <c r="C64" s="322"/>
      <c r="D64" s="329">
        <f>'H-13 Impact'!L26</f>
        <v>46</v>
      </c>
      <c r="E64" s="325" t="s">
        <v>108</v>
      </c>
      <c r="F64" s="330">
        <f>F21</f>
        <v>20</v>
      </c>
      <c r="G64" s="325" t="s">
        <v>234</v>
      </c>
      <c r="H64" s="326">
        <f>ROUND(D64*F64,2)</f>
        <v>920</v>
      </c>
      <c r="J64" s="281"/>
      <c r="K64" s="282"/>
    </row>
    <row r="65" spans="1:11" s="280" customFormat="1">
      <c r="H65" s="332"/>
      <c r="J65" s="281"/>
      <c r="K65" s="282"/>
    </row>
    <row r="66" spans="1:11" s="300" customFormat="1">
      <c r="A66" s="300" t="s">
        <v>276</v>
      </c>
      <c r="G66" s="300" t="s">
        <v>270</v>
      </c>
      <c r="H66" s="331">
        <f>SUM(H44:H64)</f>
        <v>305438.89999999997</v>
      </c>
      <c r="J66" s="317"/>
      <c r="K66" s="318"/>
    </row>
    <row r="67" spans="1:11">
      <c r="G67" s="300" t="s">
        <v>271</v>
      </c>
      <c r="H67" s="331">
        <f>H66*12</f>
        <v>3665266.8</v>
      </c>
    </row>
    <row r="69" spans="1:11" s="386" customFormat="1">
      <c r="A69" s="484" t="s">
        <v>508</v>
      </c>
      <c r="B69" s="356"/>
      <c r="C69" s="356"/>
      <c r="D69" s="356"/>
      <c r="E69" s="356"/>
      <c r="F69" s="356"/>
      <c r="G69" s="356"/>
      <c r="H69" s="357"/>
    </row>
    <row r="70" spans="1:11" s="280" customFormat="1">
      <c r="J70" s="281"/>
      <c r="K70" s="282"/>
    </row>
    <row r="71" spans="1:11" s="280" customFormat="1">
      <c r="A71" s="358" t="s">
        <v>255</v>
      </c>
      <c r="B71" s="359"/>
      <c r="C71" s="362"/>
      <c r="D71" s="363" t="s">
        <v>256</v>
      </c>
      <c r="E71" s="360"/>
      <c r="F71" s="363" t="s">
        <v>55</v>
      </c>
      <c r="G71" s="360"/>
      <c r="H71" s="361" t="s">
        <v>81</v>
      </c>
      <c r="J71" s="281"/>
      <c r="K71" s="282"/>
    </row>
    <row r="72" spans="1:11" s="283" customFormat="1">
      <c r="A72" s="283" t="s">
        <v>395</v>
      </c>
      <c r="H72" s="284"/>
      <c r="J72" s="284"/>
      <c r="K72" s="285"/>
    </row>
    <row r="73" spans="1:11" s="280" customFormat="1">
      <c r="A73" s="301" t="s">
        <v>223</v>
      </c>
      <c r="B73" s="302" t="s">
        <v>211</v>
      </c>
      <c r="C73" s="303"/>
      <c r="D73" s="304"/>
      <c r="E73" s="304"/>
      <c r="F73" s="304"/>
      <c r="G73" s="304"/>
      <c r="H73" s="305"/>
      <c r="J73" s="281"/>
      <c r="K73" s="282"/>
    </row>
    <row r="74" spans="1:11" s="280" customFormat="1">
      <c r="A74" s="306" t="s">
        <v>257</v>
      </c>
      <c r="B74" s="307" t="s">
        <v>212</v>
      </c>
      <c r="C74" s="307"/>
      <c r="D74" s="308">
        <f>'H-13 Impact'!G13</f>
        <v>10670</v>
      </c>
      <c r="E74" s="309" t="s">
        <v>108</v>
      </c>
      <c r="F74" s="310">
        <f>F23</f>
        <v>15</v>
      </c>
      <c r="G74" s="309" t="s">
        <v>234</v>
      </c>
      <c r="H74" s="311">
        <f>ROUND(D74*F74,2)</f>
        <v>160050</v>
      </c>
      <c r="K74" s="282"/>
    </row>
    <row r="75" spans="1:11" s="280" customFormat="1">
      <c r="A75" s="312" t="s">
        <v>258</v>
      </c>
      <c r="B75" s="313" t="s">
        <v>249</v>
      </c>
      <c r="C75" s="313"/>
      <c r="D75" s="308">
        <f>'H-13 Impact'!G14</f>
        <v>1.25</v>
      </c>
      <c r="E75" s="314" t="s">
        <v>62</v>
      </c>
      <c r="F75" s="315">
        <f>F28</f>
        <v>9490</v>
      </c>
      <c r="G75" s="314" t="s">
        <v>250</v>
      </c>
      <c r="H75" s="316">
        <f>ROUND(D75*F75,2)</f>
        <v>11862.5</v>
      </c>
      <c r="K75" s="282"/>
    </row>
    <row r="76" spans="1:11" s="280" customFormat="1">
      <c r="A76" s="301" t="s">
        <v>224</v>
      </c>
      <c r="B76" s="302" t="s">
        <v>214</v>
      </c>
      <c r="C76" s="303"/>
      <c r="D76" s="304"/>
      <c r="E76" s="304"/>
      <c r="F76" s="304"/>
      <c r="G76" s="304"/>
      <c r="H76" s="305"/>
      <c r="J76" s="281"/>
      <c r="K76" s="282"/>
    </row>
    <row r="77" spans="1:11" s="280" customFormat="1">
      <c r="A77" s="306" t="s">
        <v>259</v>
      </c>
      <c r="B77" s="307" t="s">
        <v>210</v>
      </c>
      <c r="C77" s="307"/>
      <c r="D77" s="308">
        <f>'H-13 Impact'!G15</f>
        <v>2356</v>
      </c>
      <c r="E77" s="309" t="s">
        <v>108</v>
      </c>
      <c r="F77" s="310">
        <f>F25</f>
        <v>20</v>
      </c>
      <c r="G77" s="309" t="s">
        <v>234</v>
      </c>
      <c r="H77" s="311">
        <f>ROUND(D77*F77,2)</f>
        <v>47120</v>
      </c>
      <c r="K77" s="282"/>
    </row>
    <row r="78" spans="1:11" s="280" customFormat="1">
      <c r="A78" s="312" t="s">
        <v>260</v>
      </c>
      <c r="B78" s="313" t="s">
        <v>249</v>
      </c>
      <c r="C78" s="313"/>
      <c r="D78" s="308">
        <f>'H-13 Impact'!G16</f>
        <v>0.87</v>
      </c>
      <c r="E78" s="314" t="s">
        <v>62</v>
      </c>
      <c r="F78" s="315">
        <f>F28</f>
        <v>9490</v>
      </c>
      <c r="G78" s="314" t="s">
        <v>250</v>
      </c>
      <c r="H78" s="316">
        <f>ROUND(D78*F78,2)</f>
        <v>8256.2999999999993</v>
      </c>
      <c r="K78" s="282"/>
    </row>
    <row r="79" spans="1:11" s="386" customFormat="1">
      <c r="A79" s="266" t="s">
        <v>225</v>
      </c>
      <c r="B79" s="267" t="s">
        <v>217</v>
      </c>
      <c r="C79" s="279"/>
      <c r="D79" s="268"/>
      <c r="E79" s="268"/>
      <c r="F79" s="268"/>
      <c r="G79" s="268"/>
      <c r="H79" s="269"/>
    </row>
    <row r="80" spans="1:11" s="386" customFormat="1">
      <c r="A80" s="270" t="s">
        <v>261</v>
      </c>
      <c r="B80" s="271" t="s">
        <v>267</v>
      </c>
      <c r="C80" s="271"/>
      <c r="D80" s="272">
        <f>'H-13 Impact'!G17</f>
        <v>8789</v>
      </c>
      <c r="E80" s="273" t="s">
        <v>113</v>
      </c>
      <c r="F80" s="720">
        <f>F29</f>
        <v>1</v>
      </c>
      <c r="G80" s="271"/>
      <c r="H80" s="406">
        <f>ROUND(D80*F80,2)</f>
        <v>8789</v>
      </c>
    </row>
    <row r="81" spans="1:11" s="386" customFormat="1">
      <c r="A81" s="270" t="s">
        <v>262</v>
      </c>
      <c r="B81" s="271" t="s">
        <v>272</v>
      </c>
      <c r="C81" s="271"/>
      <c r="D81" s="272">
        <f>'H-13 Impact'!G18</f>
        <v>3559</v>
      </c>
      <c r="E81" s="273" t="s">
        <v>108</v>
      </c>
      <c r="F81" s="274">
        <f>MIN(F25,7.5*F29)</f>
        <v>7.5</v>
      </c>
      <c r="G81" s="271" t="s">
        <v>234</v>
      </c>
      <c r="H81" s="275">
        <f>ROUND(D81*F81,2)</f>
        <v>26692.5</v>
      </c>
    </row>
    <row r="82" spans="1:11" s="386" customFormat="1">
      <c r="A82" s="270" t="s">
        <v>263</v>
      </c>
      <c r="B82" s="271" t="s">
        <v>273</v>
      </c>
      <c r="C82" s="271"/>
      <c r="D82" s="272">
        <f>'H-13 Impact'!G19</f>
        <v>2229</v>
      </c>
      <c r="E82" s="273" t="s">
        <v>108</v>
      </c>
      <c r="F82" s="274">
        <f>MAX(MIN(F25,17*F29)-(7.5*F29),0)</f>
        <v>9.5</v>
      </c>
      <c r="G82" s="273" t="s">
        <v>234</v>
      </c>
      <c r="H82" s="275">
        <f>ROUND(D82*F82,2)</f>
        <v>21175.5</v>
      </c>
    </row>
    <row r="83" spans="1:11" s="386" customFormat="1">
      <c r="A83" s="270" t="s">
        <v>264</v>
      </c>
      <c r="B83" s="271" t="s">
        <v>274</v>
      </c>
      <c r="C83" s="271"/>
      <c r="D83" s="272">
        <f>'H-13 Impact'!G20</f>
        <v>1555</v>
      </c>
      <c r="E83" s="273" t="s">
        <v>108</v>
      </c>
      <c r="F83" s="274">
        <f>MAX(MIN(F25,40*F29)-(17*F29),0)</f>
        <v>3</v>
      </c>
      <c r="G83" s="273" t="s">
        <v>234</v>
      </c>
      <c r="H83" s="275">
        <f>ROUND(D83*F83,2)</f>
        <v>4665</v>
      </c>
    </row>
    <row r="84" spans="1:11" s="386" customFormat="1">
      <c r="A84" s="276" t="s">
        <v>266</v>
      </c>
      <c r="B84" s="277" t="s">
        <v>265</v>
      </c>
      <c r="C84" s="277"/>
      <c r="D84" s="394">
        <f>'H-13 Impact'!G21</f>
        <v>1007</v>
      </c>
      <c r="E84" s="278" t="s">
        <v>108</v>
      </c>
      <c r="F84" s="407">
        <f>MAX(F25-(40*F29),0)</f>
        <v>0</v>
      </c>
      <c r="G84" s="278" t="s">
        <v>234</v>
      </c>
      <c r="H84" s="408">
        <f>ROUND(D84*F84,2)</f>
        <v>0</v>
      </c>
    </row>
    <row r="85" spans="1:11" s="300" customFormat="1">
      <c r="A85" s="300" t="s">
        <v>215</v>
      </c>
      <c r="C85" s="317"/>
      <c r="D85" s="318"/>
      <c r="F85" s="319"/>
      <c r="H85" s="320"/>
      <c r="J85" s="317"/>
      <c r="K85" s="318"/>
    </row>
    <row r="86" spans="1:11" s="280" customFormat="1">
      <c r="A86" s="321" t="s">
        <v>225</v>
      </c>
      <c r="B86" s="322" t="s">
        <v>268</v>
      </c>
      <c r="C86" s="322"/>
      <c r="D86" s="323">
        <f>'H-13 Impact'!G23</f>
        <v>6.9900000000000004E-2</v>
      </c>
      <c r="E86" s="322" t="s">
        <v>318</v>
      </c>
      <c r="F86" s="324">
        <f>F28</f>
        <v>9490</v>
      </c>
      <c r="G86" s="325" t="s">
        <v>250</v>
      </c>
      <c r="H86" s="326">
        <f>ROUND(D86*F30*F86,2)</f>
        <v>28245.49</v>
      </c>
      <c r="J86" s="281"/>
      <c r="K86" s="282"/>
    </row>
    <row r="87" spans="1:11" s="280" customFormat="1">
      <c r="A87" s="683" t="s">
        <v>460</v>
      </c>
      <c r="B87" s="307"/>
      <c r="C87" s="307"/>
      <c r="D87" s="679"/>
      <c r="E87" s="307"/>
      <c r="F87" s="680"/>
      <c r="G87" s="309"/>
      <c r="H87" s="308"/>
      <c r="J87" s="281"/>
      <c r="K87" s="282"/>
    </row>
    <row r="88" spans="1:11" s="280" customFormat="1">
      <c r="A88" s="321" t="s">
        <v>226</v>
      </c>
      <c r="B88" s="681" t="s">
        <v>249</v>
      </c>
      <c r="C88" s="681"/>
      <c r="D88" s="329">
        <f>'H-13 Impact'!G24</f>
        <v>7.0000000000000007E-2</v>
      </c>
      <c r="E88" s="325" t="s">
        <v>62</v>
      </c>
      <c r="F88" s="682">
        <f>F28</f>
        <v>9490</v>
      </c>
      <c r="G88" s="325" t="s">
        <v>250</v>
      </c>
      <c r="H88" s="326">
        <f>ROUND(D88*F88,2)</f>
        <v>664.3</v>
      </c>
      <c r="J88" s="281"/>
      <c r="K88" s="282"/>
    </row>
    <row r="89" spans="1:11" s="300" customFormat="1">
      <c r="A89" s="300" t="s">
        <v>219</v>
      </c>
      <c r="C89" s="327"/>
      <c r="F89" s="328"/>
      <c r="G89" s="318"/>
      <c r="H89" s="317"/>
      <c r="J89" s="317"/>
      <c r="K89" s="318"/>
    </row>
    <row r="90" spans="1:11" s="280" customFormat="1">
      <c r="A90" s="321" t="s">
        <v>227</v>
      </c>
      <c r="B90" s="322" t="s">
        <v>249</v>
      </c>
      <c r="C90" s="322"/>
      <c r="D90" s="329">
        <f>'H-13 Impact'!G25</f>
        <v>7.0000000000000007E-2</v>
      </c>
      <c r="E90" s="325" t="s">
        <v>62</v>
      </c>
      <c r="F90" s="324">
        <f>F28</f>
        <v>9490</v>
      </c>
      <c r="G90" s="325" t="s">
        <v>250</v>
      </c>
      <c r="H90" s="326">
        <f>ROUND(D90*F90,2)</f>
        <v>664.3</v>
      </c>
      <c r="J90" s="281"/>
      <c r="K90" s="282"/>
    </row>
    <row r="91" spans="1:11" s="300" customFormat="1">
      <c r="A91" s="300" t="s">
        <v>216</v>
      </c>
      <c r="C91" s="317"/>
      <c r="D91" s="318"/>
      <c r="F91" s="328"/>
      <c r="G91" s="318"/>
      <c r="H91" s="317"/>
      <c r="J91" s="317"/>
      <c r="K91" s="318"/>
    </row>
    <row r="92" spans="1:11" s="280" customFormat="1">
      <c r="A92" s="321" t="s">
        <v>228</v>
      </c>
      <c r="B92" s="322" t="s">
        <v>269</v>
      </c>
      <c r="C92" s="322"/>
      <c r="D92" s="329">
        <f>'H-13 Impact'!G26</f>
        <v>46</v>
      </c>
      <c r="E92" s="325" t="s">
        <v>108</v>
      </c>
      <c r="F92" s="330">
        <f>F21</f>
        <v>20</v>
      </c>
      <c r="G92" s="325" t="s">
        <v>234</v>
      </c>
      <c r="H92" s="326">
        <f>ROUND(D92*F92,2)</f>
        <v>920</v>
      </c>
      <c r="J92" s="281"/>
      <c r="K92" s="282"/>
    </row>
    <row r="93" spans="1:11" s="280" customFormat="1">
      <c r="H93" s="308"/>
      <c r="J93" s="281"/>
      <c r="K93" s="282"/>
    </row>
    <row r="94" spans="1:11" s="300" customFormat="1">
      <c r="A94" s="300" t="s">
        <v>276</v>
      </c>
      <c r="G94" s="300" t="s">
        <v>270</v>
      </c>
      <c r="H94" s="331">
        <f>SUM(H72:H92)</f>
        <v>319104.88999999996</v>
      </c>
      <c r="J94" s="317"/>
      <c r="K94" s="318"/>
    </row>
    <row r="95" spans="1:11">
      <c r="G95" s="300" t="s">
        <v>271</v>
      </c>
      <c r="H95" s="331">
        <f>H94*12</f>
        <v>3829258.6799999997</v>
      </c>
    </row>
    <row r="96" spans="1:11">
      <c r="H96" s="701"/>
    </row>
  </sheetData>
  <phoneticPr fontId="16" type="noConversion"/>
  <dataValidations xWindow="841" yWindow="265" count="10">
    <dataValidation type="custom" showInputMessage="1" showErrorMessage="1" errorTitle="Highest Previous Demand" error="Highest Previous Demand cannot be less than DTS Metered Demand in billing period in (b)." promptTitle="Highest Previous Demand" prompt="Enter highest DTS Metered Demand during past 24 months, in MW (megawatts)." sqref="F24">
      <formula1>AND(F24&gt;=0,F24&gt;=F21)</formula1>
    </dataValidation>
    <dataValidation type="decimal" operator="greaterThanOrEqual" allowBlank="1" showInputMessage="1" showErrorMessage="1" errorTitle="Invalid Data" error="Pool Price cannot be negative." promptTitle="Pool Price" prompt="Enter average Pool Price during period, in $/MWh (dollars per megawatt-hour)." sqref="F30">
      <formula1>0</formula1>
    </dataValidation>
    <dataValidation type="decimal" operator="greaterThanOrEqual" showInputMessage="1" showErrorMessage="1" errorTitle="Invalid Data" error="Contract Capacity cannot be negative." promptTitle="DTS Capacity" prompt="Enter DTS Contract Capacity for demand service at substation, in MW (megawatts)." sqref="F20">
      <formula1>0</formula1>
    </dataValidation>
    <dataValidation type="decimal" operator="greaterThanOrEqual" showInputMessage="1" showErrorMessage="1" errorTitle="Metered Demand" error="Metered Demand cannot be negative." promptTitle="Metered Demand" prompt="Enter highest DTS Metered Demand during billing period, in MW (megawatts)." sqref="F21">
      <formula1>0</formula1>
    </dataValidation>
    <dataValidation type="decimal" showInputMessage="1" showErrorMessage="1" errorTitle="Coincidence Factor" error="Coincidence Factor must be in range of 0% to 100%." promptTitle="Coincidence Factor" prompt="Enter percentage of Metered Demand in (b) which is on-line at time of system peak." sqref="F22">
      <formula1>0</formula1>
      <formula2>1</formula2>
    </dataValidation>
    <dataValidation type="list" showInputMessage="1" showErrorMessage="1" promptTitle="Days in Month" prompt="Choose:_x000a_• 730 for average month,_x000a_• 744 for 31-day month,_x000a_• 720 for 30-day month, or_x000a_• 672 for February (or 696 in leap year)." sqref="F27">
      <formula1>"730, 744, 720, 672, 696"</formula1>
    </dataValidation>
    <dataValidation type="decimal" showInputMessage="1" showErrorMessage="1" errorTitle="Invalid Data" error="Load Factor must be in range of 0% to 100%." promptTitle="Load Factor" prompt="Enter average demand as percentage of DTS Metered Demand in (b) during billing period." sqref="F26">
      <formula1>0</formula1>
      <formula2>1</formula2>
    </dataValidation>
    <dataValidation allowBlank="1" showInputMessage="1" showErrorMessage="1" promptTitle="Substation Fraction" prompt="If only one DTS (and no STS) account exists at the substation, enter 1. Otherwise, enter the ratio of DTS Contract Capacity to the sum of all Contract Capacities (both DTS and STS) at the substation." sqref="F29"/>
    <dataValidation allowBlank="1" showInputMessage="1" showErrorMessage="1" promptTitle="ID" prompt="Enter settlement point ID, substation name, substation number, or other identifying information." sqref="H7"/>
    <dataValidation allowBlank="1" showInputMessage="1" showErrorMessage="1" promptTitle="Name" prompt="Enter name of AESO customer." sqref="B7"/>
  </dataValidations>
  <printOptions horizontalCentered="1"/>
  <pageMargins left="0.25" right="0.25" top="0.75" bottom="0.75" header="0.3" footer="0.3"/>
  <pageSetup fitToHeight="0" orientation="landscape" r:id="rId1"/>
  <headerFooter alignWithMargins="0">
    <oddFooter>&amp;L&amp;A&amp;CConfidentiality: Public&amp;R&amp;P of &amp;N</oddFooter>
  </headerFooter>
  <rowBreaks count="2" manualBreakCount="2">
    <brk id="40" max="16383" man="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9"/>
  <sheetViews>
    <sheetView showGridLines="0" zoomScaleNormal="100" workbookViewId="0"/>
  </sheetViews>
  <sheetFormatPr defaultColWidth="9.33203125" defaultRowHeight="12.75"/>
  <cols>
    <col min="1" max="1" width="4.83203125" style="440" customWidth="1"/>
    <col min="2" max="2" width="1.83203125" style="440" customWidth="1"/>
    <col min="3" max="5" width="2.83203125" style="440" customWidth="1"/>
    <col min="6" max="6" width="33.5" style="440" customWidth="1"/>
    <col min="7" max="7" width="1.83203125" style="440" customWidth="1"/>
    <col min="8" max="10" width="10.33203125" style="440" customWidth="1"/>
    <col min="11" max="12" width="10.33203125" style="567" customWidth="1"/>
    <col min="13" max="16384" width="9.33203125" style="440"/>
  </cols>
  <sheetData>
    <row r="1" spans="1:20" s="517" customFormat="1">
      <c r="A1" s="568" t="str">
        <f>Applicant</f>
        <v>Alberta Electric System Operator</v>
      </c>
      <c r="B1" s="508"/>
      <c r="C1" s="568"/>
      <c r="D1" s="508"/>
      <c r="E1" s="508"/>
      <c r="F1" s="508"/>
      <c r="G1" s="508"/>
      <c r="H1" s="508"/>
      <c r="I1" s="508"/>
      <c r="J1" s="508"/>
      <c r="K1" s="508"/>
      <c r="L1" s="437" t="str">
        <f ca="1">TablePrefix&amp;TRIM(MID(CELL("filename",L2),FIND("]",CELL("filename",L2))+1,4))&amp;TableSuffix</f>
        <v>Table H-1</v>
      </c>
    </row>
    <row r="2" spans="1:20" s="517" customFormat="1">
      <c r="A2" s="2" t="str">
        <f>Application</f>
        <v>2018 ISO Tariff Application</v>
      </c>
      <c r="B2" s="508"/>
      <c r="C2" s="2"/>
      <c r="D2" s="508"/>
      <c r="E2" s="508"/>
      <c r="F2" s="508"/>
      <c r="G2" s="508"/>
      <c r="H2" s="508"/>
      <c r="I2" s="508"/>
      <c r="J2" s="508"/>
      <c r="K2" s="508"/>
      <c r="L2" s="437" t="str">
        <f>TableDate</f>
        <v>September 14, 2017</v>
      </c>
    </row>
    <row r="3" spans="1:20" s="517" customFormat="1">
      <c r="A3" s="508"/>
      <c r="B3" s="508"/>
      <c r="C3" s="568"/>
      <c r="D3" s="508"/>
      <c r="E3" s="508"/>
      <c r="F3" s="508"/>
      <c r="G3" s="508"/>
      <c r="H3" s="508"/>
      <c r="I3" s="508"/>
      <c r="J3" s="508"/>
      <c r="K3" s="508"/>
      <c r="L3" s="508"/>
    </row>
    <row r="4" spans="1:20">
      <c r="A4" s="569" t="str">
        <f>TableGroup1</f>
        <v>Appendix H — 2018 Rate Calculations</v>
      </c>
      <c r="B4" s="569"/>
      <c r="C4" s="569"/>
      <c r="D4" s="569"/>
      <c r="E4" s="569"/>
      <c r="F4" s="569"/>
      <c r="G4" s="569"/>
      <c r="H4" s="569"/>
      <c r="I4" s="569"/>
      <c r="J4" s="569"/>
      <c r="K4" s="570"/>
      <c r="L4" s="570"/>
    </row>
    <row r="5" spans="1:20" s="571" customFormat="1">
      <c r="A5" s="569" t="s">
        <v>507</v>
      </c>
      <c r="B5" s="569"/>
      <c r="C5" s="569"/>
      <c r="D5" s="569"/>
      <c r="E5" s="569"/>
      <c r="F5" s="569"/>
      <c r="G5" s="569"/>
      <c r="H5" s="569"/>
      <c r="I5" s="569"/>
      <c r="J5" s="569"/>
      <c r="K5" s="570"/>
      <c r="L5" s="570"/>
    </row>
    <row r="6" spans="1:20" s="436" customFormat="1">
      <c r="A6" s="465"/>
      <c r="B6" s="465"/>
      <c r="C6" s="465"/>
      <c r="D6" s="465"/>
      <c r="E6" s="465"/>
      <c r="F6" s="465"/>
      <c r="G6" s="465"/>
      <c r="H6" s="465"/>
      <c r="I6" s="465"/>
      <c r="J6" s="465"/>
      <c r="K6" s="561"/>
      <c r="L6" s="561"/>
    </row>
    <row r="7" spans="1:20" s="436" customFormat="1">
      <c r="A7" s="465"/>
      <c r="B7" s="465"/>
      <c r="C7" s="465"/>
      <c r="D7" s="465"/>
      <c r="E7" s="465"/>
      <c r="F7" s="465"/>
      <c r="G7" s="465"/>
      <c r="H7" s="422" t="s">
        <v>2</v>
      </c>
      <c r="I7" s="422" t="s">
        <v>3</v>
      </c>
      <c r="J7" s="422" t="s">
        <v>4</v>
      </c>
      <c r="K7" s="422" t="s">
        <v>5</v>
      </c>
      <c r="L7" s="422" t="s">
        <v>25</v>
      </c>
    </row>
    <row r="8" spans="1:20" s="436" customFormat="1">
      <c r="A8" s="465"/>
      <c r="B8" s="465"/>
      <c r="C8" s="465"/>
      <c r="D8" s="465"/>
      <c r="E8" s="465"/>
      <c r="F8" s="465"/>
      <c r="G8" s="465"/>
      <c r="H8" s="465"/>
      <c r="I8" s="465"/>
      <c r="J8" s="465"/>
      <c r="K8" s="465"/>
      <c r="L8" s="561"/>
    </row>
    <row r="9" spans="1:20" s="345" customFormat="1" ht="12.75" customHeight="1">
      <c r="H9" s="492">
        <v>2018</v>
      </c>
      <c r="I9" s="492">
        <v>2017</v>
      </c>
      <c r="J9" s="396">
        <v>2016</v>
      </c>
      <c r="K9" s="492">
        <v>2015</v>
      </c>
      <c r="L9" s="492">
        <v>2014</v>
      </c>
    </row>
    <row r="10" spans="1:20" s="345" customFormat="1">
      <c r="A10" s="342"/>
      <c r="H10" s="493"/>
      <c r="I10" s="493" t="s">
        <v>321</v>
      </c>
      <c r="J10" s="493"/>
      <c r="K10" s="493"/>
      <c r="L10" s="493"/>
    </row>
    <row r="11" spans="1:20" s="345" customFormat="1">
      <c r="A11" s="342"/>
      <c r="H11" s="493" t="s">
        <v>470</v>
      </c>
      <c r="I11" s="493" t="s">
        <v>470</v>
      </c>
      <c r="J11" s="493" t="s">
        <v>345</v>
      </c>
      <c r="K11" s="493" t="s">
        <v>345</v>
      </c>
      <c r="L11" s="493" t="s">
        <v>345</v>
      </c>
    </row>
    <row r="12" spans="1:20" s="343" customFormat="1">
      <c r="A12" s="344" t="s">
        <v>58</v>
      </c>
      <c r="C12" s="348" t="s">
        <v>1</v>
      </c>
      <c r="D12" s="348"/>
      <c r="E12" s="348"/>
      <c r="F12" s="348"/>
      <c r="H12" s="401" t="s">
        <v>346</v>
      </c>
      <c r="I12" s="401" t="s">
        <v>346</v>
      </c>
      <c r="J12" s="375" t="s">
        <v>346</v>
      </c>
      <c r="K12" s="401" t="s">
        <v>346</v>
      </c>
      <c r="L12" s="401" t="s">
        <v>346</v>
      </c>
    </row>
    <row r="13" spans="1:20" s="416" customFormat="1">
      <c r="A13" s="562"/>
      <c r="I13" s="618"/>
      <c r="L13" s="563"/>
    </row>
    <row r="14" spans="1:20" s="345" customFormat="1">
      <c r="A14" s="562"/>
      <c r="C14" s="345" t="s">
        <v>277</v>
      </c>
      <c r="L14" s="376"/>
    </row>
    <row r="15" spans="1:20" s="345" customFormat="1">
      <c r="A15" s="562"/>
      <c r="C15" s="345" t="s">
        <v>278</v>
      </c>
      <c r="L15" s="376"/>
    </row>
    <row r="16" spans="1:20" s="416" customFormat="1">
      <c r="A16" s="562">
        <v>1</v>
      </c>
      <c r="D16" s="416" t="s">
        <v>279</v>
      </c>
      <c r="H16" s="572">
        <f>'H-2 TFO Rev Req'!M11</f>
        <v>892.13866315492999</v>
      </c>
      <c r="I16" s="635">
        <v>866.15121314363398</v>
      </c>
      <c r="J16" s="729">
        <v>822.3070927</v>
      </c>
      <c r="K16" s="594">
        <v>732.35166124095031</v>
      </c>
      <c r="L16" s="595">
        <v>511.67932156134668</v>
      </c>
      <c r="N16" s="564"/>
      <c r="O16" s="702"/>
      <c r="P16" s="684"/>
      <c r="Q16" s="684"/>
      <c r="R16" s="684"/>
      <c r="S16" s="684"/>
      <c r="T16" s="684"/>
    </row>
    <row r="17" spans="1:22" s="416" customFormat="1">
      <c r="A17" s="562">
        <f>A16+1</f>
        <v>2</v>
      </c>
      <c r="D17" s="416" t="s">
        <v>328</v>
      </c>
      <c r="H17" s="572">
        <f>'H-2 TFO Rev Req'!M12</f>
        <v>625.37622946024942</v>
      </c>
      <c r="I17" s="635">
        <v>664.81348933876495</v>
      </c>
      <c r="J17" s="729">
        <v>691.26304000000005</v>
      </c>
      <c r="K17" s="594">
        <v>644.17648917754173</v>
      </c>
      <c r="L17" s="595">
        <v>567.17050930932407</v>
      </c>
      <c r="N17" s="564"/>
      <c r="O17" s="702"/>
      <c r="P17" s="684"/>
      <c r="Q17" s="684"/>
      <c r="R17" s="684"/>
      <c r="S17" s="684"/>
      <c r="T17" s="684"/>
    </row>
    <row r="18" spans="1:22" s="416" customFormat="1">
      <c r="A18" s="562">
        <f t="shared" ref="A18:A25" si="0">A17+1</f>
        <v>3</v>
      </c>
      <c r="E18" s="416" t="s">
        <v>280</v>
      </c>
      <c r="H18" s="593">
        <v>-3.1011101559309702</v>
      </c>
      <c r="I18" s="637">
        <v>-1.7106469526719976</v>
      </c>
      <c r="J18" s="730">
        <v>-1.31765369</v>
      </c>
      <c r="K18" s="596">
        <v>-2.4299883100000002</v>
      </c>
      <c r="L18" s="597">
        <v>-3.6954057100000002</v>
      </c>
      <c r="N18" s="564"/>
      <c r="O18" s="564"/>
      <c r="P18" s="684"/>
      <c r="Q18" s="684"/>
      <c r="R18" s="684"/>
      <c r="S18" s="684"/>
      <c r="T18" s="684"/>
    </row>
    <row r="19" spans="1:22" s="416" customFormat="1">
      <c r="A19" s="562">
        <f t="shared" si="0"/>
        <v>4</v>
      </c>
      <c r="F19" s="416" t="s">
        <v>281</v>
      </c>
      <c r="H19" s="614">
        <f>SUM(H17:H18)</f>
        <v>622.27511930431842</v>
      </c>
      <c r="I19" s="636">
        <f>SUM(I17:I18)</f>
        <v>663.1028423860929</v>
      </c>
      <c r="J19" s="636">
        <f>SUM(J17:J18)</f>
        <v>689.94538631</v>
      </c>
      <c r="K19" s="595">
        <f>SUM(K17:K18)</f>
        <v>641.74650086754173</v>
      </c>
      <c r="L19" s="595">
        <f>SUM(L17:L18)</f>
        <v>563.47510359932403</v>
      </c>
      <c r="N19" s="564"/>
      <c r="O19" s="564"/>
      <c r="P19" s="684"/>
      <c r="Q19" s="684"/>
      <c r="R19" s="684"/>
      <c r="S19" s="684"/>
      <c r="T19" s="684"/>
    </row>
    <row r="20" spans="1:22" s="416" customFormat="1">
      <c r="A20" s="562">
        <f t="shared" si="0"/>
        <v>5</v>
      </c>
      <c r="D20" s="416" t="s">
        <v>326</v>
      </c>
      <c r="H20" s="573">
        <f>'H-2 TFO Rev Req'!M13</f>
        <v>80.056105198430217</v>
      </c>
      <c r="I20" s="638">
        <v>79.668400000000005</v>
      </c>
      <c r="J20" s="729">
        <v>74.844399999999993</v>
      </c>
      <c r="K20" s="598">
        <v>74.132999999999996</v>
      </c>
      <c r="L20" s="595">
        <v>65.421999999999997</v>
      </c>
      <c r="N20" s="564"/>
      <c r="O20" s="564"/>
      <c r="P20" s="684"/>
      <c r="Q20" s="684"/>
      <c r="R20" s="684"/>
      <c r="S20" s="684"/>
      <c r="T20" s="684"/>
    </row>
    <row r="21" spans="1:22" s="416" customFormat="1">
      <c r="A21" s="562">
        <f t="shared" si="0"/>
        <v>6</v>
      </c>
      <c r="D21" s="416" t="s">
        <v>327</v>
      </c>
      <c r="H21" s="573">
        <f>'H-2 TFO Rev Req'!M14</f>
        <v>98.591311300000001</v>
      </c>
      <c r="I21" s="638">
        <v>98.591311300000001</v>
      </c>
      <c r="J21" s="729">
        <v>99.816130999999999</v>
      </c>
      <c r="K21" s="598">
        <v>93.867300420000007</v>
      </c>
      <c r="L21" s="595">
        <v>90.105635000000007</v>
      </c>
      <c r="N21" s="564"/>
      <c r="O21" s="564"/>
      <c r="P21" s="684"/>
      <c r="Q21" s="684"/>
      <c r="R21" s="684"/>
      <c r="S21" s="684"/>
      <c r="T21" s="684"/>
    </row>
    <row r="22" spans="1:22" s="416" customFormat="1">
      <c r="A22" s="562">
        <f t="shared" si="0"/>
        <v>7</v>
      </c>
      <c r="D22" s="416" t="s">
        <v>282</v>
      </c>
      <c r="H22" s="573">
        <f>'H-2 TFO Rev Req'!M15</f>
        <v>7.1215228819711305</v>
      </c>
      <c r="I22" s="638">
        <v>7.1215228819711305</v>
      </c>
      <c r="J22" s="729">
        <v>6.3025059600000004</v>
      </c>
      <c r="K22" s="598">
        <v>6.3167423817005002</v>
      </c>
      <c r="L22" s="595">
        <v>6.0918239999999999</v>
      </c>
      <c r="N22" s="564"/>
      <c r="O22" s="564"/>
      <c r="P22" s="684"/>
      <c r="Q22" s="684"/>
      <c r="R22" s="684"/>
      <c r="S22" s="684"/>
      <c r="T22" s="684"/>
    </row>
    <row r="23" spans="1:22" s="416" customFormat="1">
      <c r="A23" s="562">
        <f t="shared" si="0"/>
        <v>8</v>
      </c>
      <c r="D23" s="416" t="s">
        <v>329</v>
      </c>
      <c r="H23" s="573">
        <f>'H-2 TFO Rev Req'!M16</f>
        <v>4.9345440000000007</v>
      </c>
      <c r="I23" s="638">
        <v>4.9345497502442104</v>
      </c>
      <c r="J23" s="729">
        <v>4.4561400000000004</v>
      </c>
      <c r="K23" s="598">
        <v>4.9345497502442104</v>
      </c>
      <c r="L23" s="595">
        <v>4.9345497502442104</v>
      </c>
      <c r="N23" s="564"/>
      <c r="O23" s="564"/>
      <c r="P23" s="684"/>
      <c r="Q23" s="684"/>
      <c r="R23" s="684"/>
      <c r="S23" s="684"/>
      <c r="T23" s="684"/>
    </row>
    <row r="24" spans="1:22" s="416" customFormat="1">
      <c r="A24" s="562">
        <f t="shared" si="0"/>
        <v>9</v>
      </c>
      <c r="D24" s="416" t="s">
        <v>283</v>
      </c>
      <c r="H24" s="573">
        <f>'H-2 TFO Rev Req'!M17</f>
        <v>4.300548</v>
      </c>
      <c r="I24" s="638">
        <v>4.300548</v>
      </c>
      <c r="J24" s="729">
        <v>3.8913790000000001</v>
      </c>
      <c r="K24" s="598">
        <v>3.4530120000000002</v>
      </c>
      <c r="L24" s="595">
        <v>3.8845770000000002</v>
      </c>
      <c r="N24" s="564"/>
      <c r="O24" s="564"/>
      <c r="P24" s="684"/>
      <c r="Q24" s="684"/>
      <c r="R24" s="684"/>
      <c r="S24" s="684"/>
      <c r="T24" s="684"/>
    </row>
    <row r="25" spans="1:22" s="416" customFormat="1">
      <c r="A25" s="562">
        <f t="shared" si="0"/>
        <v>10</v>
      </c>
      <c r="D25" s="416" t="s">
        <v>320</v>
      </c>
      <c r="H25" s="574">
        <f>'H-2 TFO Rev Req'!M18</f>
        <v>4.694</v>
      </c>
      <c r="I25" s="639">
        <v>4.694</v>
      </c>
      <c r="J25" s="731">
        <v>4.7858999999999998</v>
      </c>
      <c r="K25" s="599">
        <v>4.7431999999999999</v>
      </c>
      <c r="L25" s="597">
        <v>4.6504995764087793</v>
      </c>
      <c r="N25" s="564"/>
      <c r="O25" s="564"/>
      <c r="P25" s="684"/>
      <c r="Q25" s="684"/>
      <c r="R25" s="684"/>
      <c r="S25" s="684"/>
      <c r="T25" s="684"/>
    </row>
    <row r="26" spans="1:22" s="345" customFormat="1">
      <c r="A26" s="562">
        <f>A25+1</f>
        <v>11</v>
      </c>
      <c r="E26" s="345" t="s">
        <v>284</v>
      </c>
      <c r="H26" s="575">
        <f>SUM(H16,H19:H25)</f>
        <v>1714.1118138396496</v>
      </c>
      <c r="I26" s="575">
        <f>SUM(I16,I19:I25)</f>
        <v>1728.564387461942</v>
      </c>
      <c r="J26" s="575">
        <f>SUM(J16,J19:J25)</f>
        <v>1706.3489349700001</v>
      </c>
      <c r="K26" s="575">
        <f>SUM(K16,K19:K25)</f>
        <v>1561.5459666604368</v>
      </c>
      <c r="L26" s="575">
        <f>SUM(L16,L19:L25)</f>
        <v>1250.2435104873236</v>
      </c>
      <c r="N26" s="564"/>
      <c r="O26" s="702"/>
      <c r="P26" s="685"/>
      <c r="Q26" s="685"/>
      <c r="R26" s="685"/>
      <c r="S26" s="685"/>
      <c r="T26" s="685"/>
    </row>
    <row r="27" spans="1:22" s="416" customFormat="1">
      <c r="A27" s="562"/>
      <c r="H27" s="576"/>
      <c r="I27" s="634"/>
      <c r="J27" s="723"/>
      <c r="K27" s="600"/>
      <c r="L27" s="601"/>
      <c r="N27" s="564"/>
      <c r="O27" s="564"/>
      <c r="P27" s="684"/>
      <c r="Q27" s="684"/>
      <c r="R27" s="684"/>
      <c r="S27" s="684"/>
      <c r="T27" s="684"/>
    </row>
    <row r="28" spans="1:22" s="416" customFormat="1">
      <c r="A28" s="562"/>
      <c r="C28" s="345" t="s">
        <v>285</v>
      </c>
      <c r="D28" s="345"/>
      <c r="E28" s="345"/>
      <c r="F28" s="345"/>
      <c r="H28" s="576"/>
      <c r="I28" s="634"/>
      <c r="J28" s="723"/>
      <c r="K28" s="600"/>
      <c r="L28" s="602"/>
      <c r="N28" s="564"/>
      <c r="O28" s="564"/>
      <c r="P28" s="684"/>
      <c r="Q28" s="684"/>
      <c r="R28" s="684"/>
      <c r="S28" s="684"/>
      <c r="T28" s="684"/>
    </row>
    <row r="29" spans="1:22" s="416" customFormat="1">
      <c r="A29" s="562">
        <f>A26+1</f>
        <v>12</v>
      </c>
      <c r="D29" s="416" t="s">
        <v>286</v>
      </c>
      <c r="H29" s="653">
        <v>1.9</v>
      </c>
      <c r="I29" s="640">
        <v>1.9</v>
      </c>
      <c r="J29" s="729">
        <v>1.78547155</v>
      </c>
      <c r="K29" s="603">
        <v>1.3680600000000001</v>
      </c>
      <c r="L29" s="604">
        <v>1.4925233899999999</v>
      </c>
      <c r="N29" s="564"/>
      <c r="O29" s="564"/>
      <c r="P29" s="684"/>
      <c r="Q29" s="684"/>
      <c r="R29" s="684"/>
      <c r="S29" s="684"/>
      <c r="T29" s="684"/>
      <c r="V29" s="684"/>
    </row>
    <row r="30" spans="1:22" s="416" customFormat="1">
      <c r="A30" s="562">
        <f>A29+1</f>
        <v>13</v>
      </c>
      <c r="D30" s="416" t="s">
        <v>287</v>
      </c>
      <c r="H30" s="654">
        <v>3.5</v>
      </c>
      <c r="I30" s="641">
        <v>3.5</v>
      </c>
      <c r="J30" s="729">
        <v>3.2412296700000001</v>
      </c>
      <c r="K30" s="605">
        <v>3.7086929999999998</v>
      </c>
      <c r="L30" s="606">
        <v>4.13815767</v>
      </c>
      <c r="N30" s="564"/>
      <c r="O30" s="564"/>
      <c r="P30" s="684"/>
      <c r="Q30" s="684"/>
      <c r="R30" s="684"/>
      <c r="S30" s="684"/>
      <c r="T30" s="684"/>
      <c r="V30" s="684"/>
    </row>
    <row r="31" spans="1:22" s="345" customFormat="1">
      <c r="A31" s="562">
        <f>A30+1</f>
        <v>14</v>
      </c>
      <c r="E31" s="345" t="s">
        <v>288</v>
      </c>
      <c r="H31" s="575">
        <f>SUM(H29:H30)</f>
        <v>5.4</v>
      </c>
      <c r="I31" s="575">
        <f>SUM(I29:I30)</f>
        <v>5.4</v>
      </c>
      <c r="J31" s="732">
        <f>SUM(J29:J30)</f>
        <v>5.0267012199999996</v>
      </c>
      <c r="K31" s="575">
        <f>SUM(K29:K30)</f>
        <v>5.0767530000000001</v>
      </c>
      <c r="L31" s="575">
        <f>SUM(L29:L30)</f>
        <v>5.6306810599999997</v>
      </c>
      <c r="N31" s="564"/>
      <c r="O31" s="564"/>
      <c r="P31" s="685"/>
      <c r="Q31" s="685"/>
      <c r="R31" s="685"/>
      <c r="S31" s="685"/>
      <c r="T31" s="685"/>
      <c r="V31" s="685"/>
    </row>
    <row r="32" spans="1:22" s="345" customFormat="1" ht="13.5" thickBot="1">
      <c r="A32" s="562">
        <f>A31+1</f>
        <v>15</v>
      </c>
      <c r="F32" s="345" t="s">
        <v>289</v>
      </c>
      <c r="H32" s="580">
        <f>SUM(H26,H31)</f>
        <v>1719.5118138396497</v>
      </c>
      <c r="I32" s="580">
        <f>SUM(I26,I31)</f>
        <v>1733.9643874619421</v>
      </c>
      <c r="J32" s="580">
        <f>SUM(J26,J31)</f>
        <v>1711.37563619</v>
      </c>
      <c r="K32" s="580">
        <f>SUM(K26,K31)</f>
        <v>1566.6227196604368</v>
      </c>
      <c r="L32" s="580">
        <f>SUM(L26,L31)</f>
        <v>1255.8741915473236</v>
      </c>
      <c r="N32" s="705"/>
      <c r="O32" s="705"/>
      <c r="P32" s="685"/>
      <c r="Q32" s="685"/>
      <c r="R32" s="685"/>
      <c r="S32" s="685"/>
      <c r="T32" s="685"/>
      <c r="V32" s="685"/>
    </row>
    <row r="33" spans="1:22" s="416" customFormat="1">
      <c r="A33" s="562"/>
      <c r="H33" s="700"/>
      <c r="I33" s="700"/>
      <c r="J33" s="581"/>
      <c r="K33" s="579"/>
      <c r="L33" s="575"/>
      <c r="N33" s="702"/>
      <c r="O33" s="702"/>
      <c r="P33" s="684"/>
      <c r="Q33" s="684"/>
      <c r="R33" s="684"/>
      <c r="S33" s="684"/>
      <c r="T33" s="684"/>
      <c r="V33" s="684"/>
    </row>
    <row r="34" spans="1:22" s="345" customFormat="1">
      <c r="A34" s="562"/>
      <c r="C34" s="345" t="s">
        <v>290</v>
      </c>
      <c r="H34" s="579"/>
      <c r="I34" s="640"/>
      <c r="J34" s="581"/>
      <c r="K34" s="579"/>
      <c r="L34" s="578"/>
      <c r="N34" s="564"/>
      <c r="O34" s="564"/>
      <c r="P34" s="685"/>
      <c r="Q34" s="685"/>
      <c r="R34" s="685"/>
      <c r="S34" s="685"/>
      <c r="T34" s="685"/>
      <c r="V34" s="685"/>
    </row>
    <row r="35" spans="1:22" s="345" customFormat="1">
      <c r="A35" s="562"/>
      <c r="C35" s="345" t="s">
        <v>12</v>
      </c>
      <c r="H35" s="579"/>
      <c r="I35" s="640"/>
      <c r="J35" s="581"/>
      <c r="K35" s="579"/>
      <c r="L35" s="578"/>
      <c r="N35" s="564"/>
      <c r="O35" s="564"/>
      <c r="P35" s="685"/>
      <c r="Q35" s="685"/>
      <c r="R35" s="685"/>
      <c r="S35" s="685"/>
      <c r="T35" s="685"/>
      <c r="V35" s="685"/>
    </row>
    <row r="36" spans="1:22" s="416" customFormat="1">
      <c r="A36" s="562"/>
      <c r="D36" s="416" t="s">
        <v>291</v>
      </c>
      <c r="H36" s="579"/>
      <c r="I36" s="640"/>
      <c r="J36" s="581"/>
      <c r="K36" s="579"/>
      <c r="L36" s="578"/>
      <c r="N36" s="564"/>
      <c r="O36" s="564"/>
      <c r="P36" s="684"/>
      <c r="Q36" s="684"/>
      <c r="R36" s="684"/>
      <c r="S36" s="684"/>
      <c r="T36" s="684"/>
      <c r="V36" s="684"/>
    </row>
    <row r="37" spans="1:22" s="416" customFormat="1">
      <c r="A37" s="562">
        <f>A32+1</f>
        <v>16</v>
      </c>
      <c r="E37" s="416" t="s">
        <v>292</v>
      </c>
      <c r="H37" s="653">
        <v>37.606780000000001</v>
      </c>
      <c r="I37" s="653">
        <v>21.337378999999999</v>
      </c>
      <c r="J37" s="653">
        <v>29.377506960000002</v>
      </c>
      <c r="K37" s="622">
        <v>32.999937750000001</v>
      </c>
      <c r="L37" s="623">
        <v>41.796653110000001</v>
      </c>
      <c r="N37" s="564"/>
      <c r="O37" s="564"/>
      <c r="P37" s="684"/>
      <c r="Q37" s="684"/>
      <c r="R37" s="684"/>
      <c r="S37" s="684"/>
      <c r="T37" s="684"/>
      <c r="V37" s="684"/>
    </row>
    <row r="38" spans="1:22" s="416" customFormat="1">
      <c r="A38" s="562">
        <f>A37+1</f>
        <v>17</v>
      </c>
      <c r="E38" s="416" t="s">
        <v>293</v>
      </c>
      <c r="H38" s="653">
        <v>55.651944999999998</v>
      </c>
      <c r="I38" s="653">
        <v>33.796190000000003</v>
      </c>
      <c r="J38" s="653">
        <v>16.077264209999999</v>
      </c>
      <c r="K38" s="622">
        <v>42.036015169999999</v>
      </c>
      <c r="L38" s="623">
        <v>72.032838920000003</v>
      </c>
      <c r="N38" s="564"/>
      <c r="O38" s="564"/>
      <c r="P38" s="684"/>
      <c r="Q38" s="684"/>
      <c r="R38" s="684"/>
      <c r="S38" s="684"/>
      <c r="T38" s="684"/>
      <c r="V38" s="684"/>
    </row>
    <row r="39" spans="1:22" s="416" customFormat="1">
      <c r="A39" s="562">
        <f>A38+1</f>
        <v>18</v>
      </c>
      <c r="E39" s="416" t="s">
        <v>294</v>
      </c>
      <c r="H39" s="654">
        <v>32.198552999999997</v>
      </c>
      <c r="I39" s="654">
        <v>13.694515000000001</v>
      </c>
      <c r="J39" s="654">
        <v>7.1859401700000003</v>
      </c>
      <c r="K39" s="624">
        <v>30.207844470000001</v>
      </c>
      <c r="L39" s="625">
        <v>53.964093859999998</v>
      </c>
      <c r="N39" s="564"/>
      <c r="O39" s="564"/>
      <c r="P39" s="684"/>
      <c r="Q39" s="684"/>
      <c r="R39" s="684"/>
      <c r="S39" s="684"/>
      <c r="T39" s="684"/>
      <c r="V39" s="684"/>
    </row>
    <row r="40" spans="1:22" s="345" customFormat="1">
      <c r="A40" s="562">
        <f>A39+1</f>
        <v>19</v>
      </c>
      <c r="F40" s="345" t="s">
        <v>295</v>
      </c>
      <c r="H40" s="655">
        <f>SUM(H37:H39)</f>
        <v>125.457278</v>
      </c>
      <c r="I40" s="655">
        <f>SUM(I37:I39)</f>
        <v>68.828084000000004</v>
      </c>
      <c r="J40" s="655">
        <f>SUM(J37:J39)</f>
        <v>52.640711340000003</v>
      </c>
      <c r="K40" s="655">
        <f>SUM(K37:K39)</f>
        <v>105.24379739</v>
      </c>
      <c r="L40" s="655">
        <f>SUM(L37:L39)</f>
        <v>167.79358589</v>
      </c>
      <c r="N40" s="564"/>
      <c r="O40" s="564"/>
      <c r="P40" s="685"/>
      <c r="Q40" s="685"/>
      <c r="R40" s="685"/>
      <c r="S40" s="685"/>
      <c r="T40" s="685"/>
      <c r="V40" s="685"/>
    </row>
    <row r="41" spans="1:22" s="416" customFormat="1">
      <c r="A41" s="562"/>
      <c r="D41" s="416" t="s">
        <v>296</v>
      </c>
      <c r="H41" s="653"/>
      <c r="I41" s="653"/>
      <c r="J41" s="653"/>
      <c r="K41" s="622"/>
      <c r="L41" s="623"/>
      <c r="N41" s="564"/>
      <c r="O41" s="564"/>
      <c r="P41" s="684"/>
      <c r="Q41" s="684"/>
      <c r="R41" s="684"/>
      <c r="S41" s="684"/>
      <c r="T41" s="684"/>
      <c r="V41" s="684"/>
    </row>
    <row r="42" spans="1:22" s="416" customFormat="1">
      <c r="A42" s="562">
        <f>A40+1</f>
        <v>20</v>
      </c>
      <c r="E42" s="416" t="s">
        <v>292</v>
      </c>
      <c r="H42" s="653">
        <v>4.6222700000000003</v>
      </c>
      <c r="I42" s="653">
        <v>5.2228209999999997</v>
      </c>
      <c r="J42" s="653">
        <v>8.1006711800000009</v>
      </c>
      <c r="K42" s="622">
        <v>5.0013336700000002</v>
      </c>
      <c r="L42" s="623">
        <v>5.1990383899999992</v>
      </c>
      <c r="N42" s="564"/>
      <c r="O42" s="564"/>
      <c r="P42" s="684"/>
      <c r="Q42" s="684"/>
      <c r="R42" s="684"/>
      <c r="S42" s="684"/>
      <c r="T42" s="684"/>
      <c r="V42" s="684"/>
    </row>
    <row r="43" spans="1:22" s="416" customFormat="1">
      <c r="A43" s="562">
        <f>A42+1</f>
        <v>21</v>
      </c>
      <c r="E43" s="416" t="s">
        <v>293</v>
      </c>
      <c r="H43" s="653">
        <v>12.908659999999999</v>
      </c>
      <c r="I43" s="653">
        <v>11.214040000000001</v>
      </c>
      <c r="J43" s="653">
        <v>4.8198944299999997</v>
      </c>
      <c r="K43" s="622">
        <v>19.805034169999999</v>
      </c>
      <c r="L43" s="623">
        <v>8.8334313499999997</v>
      </c>
      <c r="N43" s="564"/>
      <c r="O43" s="564"/>
      <c r="P43" s="684"/>
      <c r="Q43" s="684"/>
      <c r="R43" s="684"/>
      <c r="S43" s="684"/>
      <c r="T43" s="684"/>
      <c r="V43" s="684"/>
    </row>
    <row r="44" spans="1:22" s="416" customFormat="1">
      <c r="A44" s="562">
        <f>A43+1</f>
        <v>22</v>
      </c>
      <c r="E44" s="416" t="s">
        <v>294</v>
      </c>
      <c r="H44" s="653">
        <v>4.8925989999999997</v>
      </c>
      <c r="I44" s="653">
        <v>3.4127350000000001</v>
      </c>
      <c r="J44" s="653">
        <v>1.1719398400000001</v>
      </c>
      <c r="K44" s="622">
        <v>8.2729543000000003</v>
      </c>
      <c r="L44" s="625">
        <v>2.73971733</v>
      </c>
      <c r="N44" s="564"/>
      <c r="O44" s="564"/>
      <c r="P44" s="684"/>
      <c r="Q44" s="684"/>
      <c r="R44" s="684"/>
      <c r="S44" s="684"/>
      <c r="T44" s="684"/>
      <c r="V44" s="684"/>
    </row>
    <row r="45" spans="1:22" s="345" customFormat="1">
      <c r="A45" s="562">
        <f>A44+1</f>
        <v>23</v>
      </c>
      <c r="F45" s="345" t="s">
        <v>297</v>
      </c>
      <c r="G45" s="423"/>
      <c r="H45" s="656">
        <f>SUM(H42:H44)</f>
        <v>22.423528999999998</v>
      </c>
      <c r="I45" s="656">
        <f>SUM(I42:I44)</f>
        <v>19.849596000000002</v>
      </c>
      <c r="J45" s="656">
        <f>SUM(J42:J44)</f>
        <v>14.092505450000001</v>
      </c>
      <c r="K45" s="656">
        <f>SUM(K42:K44)</f>
        <v>33.079322140000002</v>
      </c>
      <c r="L45" s="656">
        <f>SUM(L42:L44)</f>
        <v>16.772187070000001</v>
      </c>
      <c r="N45" s="564"/>
      <c r="O45" s="564"/>
      <c r="P45" s="685"/>
      <c r="Q45" s="685"/>
      <c r="R45" s="685"/>
      <c r="S45" s="685"/>
      <c r="T45" s="685"/>
      <c r="V45" s="685"/>
    </row>
    <row r="46" spans="1:22" s="416" customFormat="1">
      <c r="A46" s="562">
        <f>A45+1</f>
        <v>24</v>
      </c>
      <c r="D46" s="416" t="s">
        <v>347</v>
      </c>
      <c r="H46" s="654">
        <v>-1.2354504209893644</v>
      </c>
      <c r="I46" s="654">
        <v>-0.49103592668299328</v>
      </c>
      <c r="J46" s="654">
        <v>-0.23045565000000001</v>
      </c>
      <c r="K46" s="624">
        <v>-1.0028095699999999</v>
      </c>
      <c r="L46" s="625">
        <v>-3.6568632699999997</v>
      </c>
      <c r="N46" s="564"/>
      <c r="O46" s="564"/>
      <c r="P46" s="684"/>
      <c r="Q46" s="684"/>
      <c r="R46" s="684"/>
      <c r="S46" s="684"/>
      <c r="T46" s="684"/>
      <c r="V46" s="684"/>
    </row>
    <row r="47" spans="1:22" s="345" customFormat="1">
      <c r="A47" s="562">
        <f>A46+1</f>
        <v>25</v>
      </c>
      <c r="E47" s="345" t="s">
        <v>298</v>
      </c>
      <c r="H47" s="655">
        <f>SUM(H40,H45:H46)</f>
        <v>146.64535657901064</v>
      </c>
      <c r="I47" s="655">
        <f>SUM(I40,I45:I46)</f>
        <v>88.186644073317012</v>
      </c>
      <c r="J47" s="655">
        <f>SUM(J40,J45:J46)</f>
        <v>66.502761140000004</v>
      </c>
      <c r="K47" s="655">
        <f>SUM(K40,K45,K46)*0+137.30205544</f>
        <v>137.30205544</v>
      </c>
      <c r="L47" s="655">
        <f>L40+L45+L46</f>
        <v>180.90890969</v>
      </c>
      <c r="N47" s="564"/>
      <c r="O47" s="564"/>
      <c r="P47" s="685"/>
      <c r="Q47" s="685"/>
      <c r="R47" s="685"/>
      <c r="S47" s="685"/>
      <c r="T47" s="685"/>
      <c r="V47" s="685"/>
    </row>
    <row r="48" spans="1:22" s="416" customFormat="1">
      <c r="A48" s="562"/>
      <c r="H48" s="653"/>
      <c r="I48" s="653"/>
      <c r="J48" s="653"/>
      <c r="K48" s="622"/>
      <c r="L48" s="619"/>
      <c r="N48" s="564"/>
      <c r="O48" s="564"/>
      <c r="P48" s="684"/>
      <c r="Q48" s="684"/>
      <c r="R48" s="684"/>
      <c r="S48" s="684"/>
      <c r="T48" s="684"/>
      <c r="V48" s="684"/>
    </row>
    <row r="49" spans="1:22" s="345" customFormat="1">
      <c r="A49" s="562"/>
      <c r="C49" s="345" t="s">
        <v>13</v>
      </c>
      <c r="H49" s="653"/>
      <c r="I49" s="653"/>
      <c r="J49" s="653"/>
      <c r="K49" s="622"/>
      <c r="L49" s="626"/>
      <c r="N49" s="564"/>
      <c r="O49" s="564"/>
      <c r="P49" s="685"/>
      <c r="Q49" s="685"/>
      <c r="R49" s="685"/>
      <c r="S49" s="685"/>
      <c r="T49" s="685"/>
      <c r="V49" s="685"/>
    </row>
    <row r="50" spans="1:22" s="416" customFormat="1">
      <c r="A50" s="562">
        <f>A47+1</f>
        <v>26</v>
      </c>
      <c r="D50" s="416" t="s">
        <v>14</v>
      </c>
      <c r="H50" s="653">
        <v>4.2631199999999998</v>
      </c>
      <c r="I50" s="653">
        <v>2.0804450000000001</v>
      </c>
      <c r="J50" s="653">
        <v>2.0945130199999999</v>
      </c>
      <c r="K50" s="622">
        <v>2.1273854399999998</v>
      </c>
      <c r="L50" s="620">
        <v>1.03687262</v>
      </c>
      <c r="N50" s="564"/>
      <c r="O50" s="564"/>
      <c r="P50" s="684"/>
      <c r="Q50" s="684"/>
      <c r="R50" s="684"/>
      <c r="S50" s="684"/>
      <c r="T50" s="684"/>
      <c r="V50" s="684"/>
    </row>
    <row r="51" spans="1:22" s="416" customFormat="1">
      <c r="A51" s="562">
        <f t="shared" ref="A51:A59" si="1">A50+1</f>
        <v>27</v>
      </c>
      <c r="D51" s="416" t="s">
        <v>15</v>
      </c>
      <c r="H51" s="653">
        <v>5.2836820000000007</v>
      </c>
      <c r="I51" s="653">
        <v>4.7959999999999994</v>
      </c>
      <c r="J51" s="653">
        <v>0.67551324999999995</v>
      </c>
      <c r="K51" s="622">
        <f>0+9.602218</f>
        <v>9.6022180000000006</v>
      </c>
      <c r="L51" s="621">
        <v>4.6290269999999998</v>
      </c>
      <c r="N51" s="564"/>
      <c r="O51" s="564"/>
      <c r="P51" s="684"/>
      <c r="Q51" s="684"/>
      <c r="R51" s="684"/>
      <c r="S51" s="684"/>
      <c r="T51" s="684"/>
      <c r="V51" s="684"/>
    </row>
    <row r="52" spans="1:22" s="416" customFormat="1">
      <c r="A52" s="562">
        <f t="shared" si="1"/>
        <v>28</v>
      </c>
      <c r="D52" s="416" t="s">
        <v>514</v>
      </c>
      <c r="H52" s="653">
        <v>17.304666999999998</v>
      </c>
      <c r="I52" s="653">
        <v>18.063179999999999</v>
      </c>
      <c r="J52" s="653">
        <v>18.22873469</v>
      </c>
      <c r="K52" s="622">
        <v>17.406737</v>
      </c>
      <c r="L52" s="620">
        <v>24.394795649999999</v>
      </c>
      <c r="N52" s="564"/>
      <c r="O52" s="564"/>
      <c r="P52" s="684"/>
      <c r="Q52" s="684"/>
      <c r="R52" s="684"/>
      <c r="S52" s="684"/>
      <c r="T52" s="684"/>
      <c r="V52" s="684"/>
    </row>
    <row r="53" spans="1:22" s="416" customFormat="1">
      <c r="A53" s="562">
        <f t="shared" si="1"/>
        <v>29</v>
      </c>
      <c r="D53" s="416" t="s">
        <v>434</v>
      </c>
      <c r="H53" s="653">
        <v>2.8571430000000002</v>
      </c>
      <c r="I53" s="653">
        <v>2.8571430000000002</v>
      </c>
      <c r="J53" s="653">
        <v>2.8571428800000001</v>
      </c>
      <c r="K53" s="622">
        <v>2.1428569999999998</v>
      </c>
      <c r="L53" s="620">
        <v>0</v>
      </c>
      <c r="N53" s="564"/>
      <c r="O53" s="564"/>
      <c r="P53" s="684"/>
      <c r="Q53" s="684"/>
      <c r="R53" s="684"/>
      <c r="S53" s="684"/>
      <c r="T53" s="684"/>
      <c r="V53" s="684"/>
    </row>
    <row r="54" spans="1:22" s="617" customFormat="1">
      <c r="A54" s="616">
        <f t="shared" si="1"/>
        <v>30</v>
      </c>
      <c r="D54" s="617" t="s">
        <v>438</v>
      </c>
      <c r="H54" s="653">
        <v>0.1</v>
      </c>
      <c r="I54" s="653">
        <v>0.1</v>
      </c>
      <c r="J54" s="653">
        <v>7.4994099999999998E-3</v>
      </c>
      <c r="K54" s="622">
        <v>0</v>
      </c>
      <c r="L54" s="620">
        <v>0</v>
      </c>
      <c r="N54" s="564"/>
      <c r="O54" s="564"/>
      <c r="P54" s="684"/>
      <c r="Q54" s="684"/>
      <c r="R54" s="684"/>
      <c r="S54" s="684"/>
      <c r="T54" s="684"/>
      <c r="V54" s="684"/>
    </row>
    <row r="55" spans="1:22" s="416" customFormat="1">
      <c r="A55" s="562">
        <f t="shared" si="1"/>
        <v>31</v>
      </c>
      <c r="D55" s="416" t="s">
        <v>17</v>
      </c>
      <c r="H55" s="653">
        <v>2.79054</v>
      </c>
      <c r="I55" s="653">
        <v>2.7959999999999998</v>
      </c>
      <c r="J55" s="653">
        <v>2.8431698500000002</v>
      </c>
      <c r="K55" s="653">
        <v>2.5688179999999998</v>
      </c>
      <c r="L55" s="627">
        <v>2.8421662200000002</v>
      </c>
      <c r="N55" s="564"/>
      <c r="O55" s="564"/>
      <c r="P55" s="684"/>
      <c r="Q55" s="684"/>
      <c r="R55" s="684"/>
      <c r="S55" s="684"/>
      <c r="T55" s="684"/>
      <c r="V55" s="684"/>
    </row>
    <row r="56" spans="1:22" s="416" customFormat="1">
      <c r="A56" s="562">
        <f t="shared" si="1"/>
        <v>32</v>
      </c>
      <c r="D56" s="416" t="s">
        <v>299</v>
      </c>
      <c r="H56" s="653">
        <v>0</v>
      </c>
      <c r="I56" s="653">
        <v>0</v>
      </c>
      <c r="J56" s="653">
        <v>0</v>
      </c>
      <c r="K56" s="622">
        <v>0</v>
      </c>
      <c r="L56" s="627">
        <v>0</v>
      </c>
      <c r="N56" s="564"/>
      <c r="O56" s="564"/>
      <c r="P56" s="684"/>
      <c r="Q56" s="684"/>
      <c r="R56" s="684"/>
      <c r="S56" s="684"/>
      <c r="T56" s="684"/>
      <c r="V56" s="684"/>
    </row>
    <row r="57" spans="1:22" s="416" customFormat="1">
      <c r="A57" s="562">
        <f t="shared" si="1"/>
        <v>33</v>
      </c>
      <c r="D57" s="416" t="s">
        <v>515</v>
      </c>
      <c r="H57" s="653">
        <v>0</v>
      </c>
      <c r="I57" s="653">
        <v>0</v>
      </c>
      <c r="J57" s="653">
        <v>0</v>
      </c>
      <c r="K57" s="622">
        <v>0</v>
      </c>
      <c r="L57" s="620">
        <v>0</v>
      </c>
      <c r="N57" s="564"/>
      <c r="O57" s="564"/>
      <c r="P57" s="684"/>
      <c r="Q57" s="684"/>
      <c r="R57" s="684"/>
      <c r="S57" s="684"/>
      <c r="T57" s="684"/>
      <c r="V57" s="684"/>
    </row>
    <row r="58" spans="1:22" s="345" customFormat="1">
      <c r="A58" s="562">
        <f t="shared" si="1"/>
        <v>34</v>
      </c>
      <c r="E58" s="345" t="s">
        <v>435</v>
      </c>
      <c r="H58" s="657">
        <f>SUM(H50:H57)</f>
        <v>32.599152000000004</v>
      </c>
      <c r="I58" s="657">
        <f>SUM(I50:I57)</f>
        <v>30.692768000000001</v>
      </c>
      <c r="J58" s="657">
        <f>SUM(J50:J57)</f>
        <v>26.7065731</v>
      </c>
      <c r="K58" s="657">
        <f>SUM(K50:K57)</f>
        <v>33.848015439999998</v>
      </c>
      <c r="L58" s="657">
        <f>SUM(L50:L57)</f>
        <v>32.902861489999999</v>
      </c>
      <c r="N58" s="564"/>
      <c r="O58" s="564"/>
      <c r="P58" s="685"/>
      <c r="Q58" s="685"/>
      <c r="R58" s="685"/>
      <c r="S58" s="685"/>
      <c r="T58" s="685"/>
      <c r="V58" s="685"/>
    </row>
    <row r="59" spans="1:22" s="416" customFormat="1" ht="13.5" thickBot="1">
      <c r="A59" s="562">
        <f t="shared" si="1"/>
        <v>35</v>
      </c>
      <c r="B59" s="345"/>
      <c r="C59" s="345"/>
      <c r="D59" s="345"/>
      <c r="E59" s="345"/>
      <c r="F59" s="345" t="s">
        <v>300</v>
      </c>
      <c r="G59" s="345"/>
      <c r="H59" s="658">
        <f>SUM(H47,H58)</f>
        <v>179.24450857901064</v>
      </c>
      <c r="I59" s="658">
        <f>SUM(I47,I58)</f>
        <v>118.87941207331701</v>
      </c>
      <c r="J59" s="658">
        <f>SUM(J47,J58)</f>
        <v>93.209334240000004</v>
      </c>
      <c r="K59" s="658">
        <f>K58+K47</f>
        <v>171.15007087999999</v>
      </c>
      <c r="L59" s="658">
        <f>L58+L47</f>
        <v>213.81177117999999</v>
      </c>
      <c r="N59" s="705"/>
      <c r="O59" s="705"/>
      <c r="P59" s="684"/>
      <c r="Q59" s="684"/>
      <c r="R59" s="684"/>
      <c r="S59" s="684"/>
      <c r="T59" s="684"/>
      <c r="V59" s="684"/>
    </row>
    <row r="60" spans="1:22" s="416" customFormat="1">
      <c r="A60" s="562"/>
      <c r="B60" s="345"/>
      <c r="C60" s="345"/>
      <c r="D60" s="345"/>
      <c r="E60" s="345"/>
      <c r="F60" s="345"/>
      <c r="G60" s="345"/>
      <c r="H60" s="700">
        <f>H59/H90</f>
        <v>8.5501390644239644E-2</v>
      </c>
      <c r="I60" s="653"/>
      <c r="J60" s="723"/>
      <c r="K60" s="603"/>
      <c r="L60" s="575"/>
      <c r="N60" s="702"/>
      <c r="O60" s="702"/>
      <c r="P60" s="684"/>
      <c r="Q60" s="684"/>
      <c r="R60" s="684"/>
      <c r="S60" s="684"/>
      <c r="T60" s="684"/>
      <c r="V60" s="684"/>
    </row>
    <row r="61" spans="1:22" s="345" customFormat="1">
      <c r="A61" s="562"/>
      <c r="C61" s="345" t="s">
        <v>301</v>
      </c>
      <c r="H61" s="653"/>
      <c r="I61" s="653"/>
      <c r="J61" s="581"/>
      <c r="K61" s="579"/>
      <c r="L61" s="578"/>
      <c r="N61" s="564"/>
      <c r="O61" s="564"/>
      <c r="P61" s="685"/>
      <c r="Q61" s="685"/>
      <c r="R61" s="685"/>
      <c r="S61" s="685"/>
      <c r="T61" s="685"/>
      <c r="V61" s="685"/>
    </row>
    <row r="62" spans="1:22" s="416" customFormat="1">
      <c r="A62" s="562">
        <f>A59+1</f>
        <v>36</v>
      </c>
      <c r="D62" s="416" t="s">
        <v>302</v>
      </c>
      <c r="H62" s="659">
        <v>96.8</v>
      </c>
      <c r="I62" s="659">
        <v>74.056946999999994</v>
      </c>
      <c r="J62" s="659">
        <v>41.055938339999997</v>
      </c>
      <c r="K62" s="659">
        <v>77.400000000000006</v>
      </c>
      <c r="L62" s="629">
        <v>111.9</v>
      </c>
      <c r="N62" s="564"/>
      <c r="O62" s="564"/>
      <c r="P62" s="684"/>
      <c r="Q62" s="684"/>
      <c r="R62" s="684"/>
      <c r="S62" s="684"/>
      <c r="T62" s="684"/>
      <c r="V62" s="684"/>
    </row>
    <row r="63" spans="1:22" s="416" customFormat="1" ht="13.5" thickBot="1">
      <c r="A63" s="562">
        <f>A62+1</f>
        <v>37</v>
      </c>
      <c r="B63" s="345"/>
      <c r="C63" s="345"/>
      <c r="D63" s="345"/>
      <c r="E63" s="345" t="s">
        <v>303</v>
      </c>
      <c r="F63" s="345"/>
      <c r="G63" s="345"/>
      <c r="H63" s="658">
        <f>H62</f>
        <v>96.8</v>
      </c>
      <c r="I63" s="658">
        <f>I62</f>
        <v>74.056946999999994</v>
      </c>
      <c r="J63" s="658">
        <f>J62</f>
        <v>41.055938339999997</v>
      </c>
      <c r="K63" s="658">
        <f>K62</f>
        <v>77.400000000000006</v>
      </c>
      <c r="L63" s="658">
        <f>L62</f>
        <v>111.9</v>
      </c>
      <c r="N63" s="705"/>
      <c r="O63" s="705"/>
      <c r="P63" s="684"/>
      <c r="Q63" s="684"/>
      <c r="R63" s="684"/>
      <c r="S63" s="684"/>
      <c r="T63" s="684"/>
      <c r="V63" s="684"/>
    </row>
    <row r="64" spans="1:22" s="416" customFormat="1">
      <c r="A64" s="562"/>
      <c r="B64" s="345"/>
      <c r="C64" s="345"/>
      <c r="D64" s="345"/>
      <c r="E64" s="345"/>
      <c r="F64" s="345"/>
      <c r="G64" s="345"/>
      <c r="H64" s="700">
        <f>H63/H90</f>
        <v>4.6174550506322021E-2</v>
      </c>
      <c r="I64" s="653"/>
      <c r="J64" s="723"/>
      <c r="K64" s="631"/>
      <c r="L64" s="628"/>
      <c r="N64" s="702"/>
      <c r="O64" s="702"/>
      <c r="P64" s="684"/>
      <c r="Q64" s="684"/>
      <c r="R64" s="684"/>
      <c r="S64" s="684"/>
      <c r="T64" s="684"/>
      <c r="V64" s="684"/>
    </row>
    <row r="65" spans="1:22" s="566" customFormat="1">
      <c r="A65" s="562"/>
      <c r="B65" s="345"/>
      <c r="C65" s="345" t="s">
        <v>304</v>
      </c>
      <c r="D65" s="345"/>
      <c r="E65" s="345"/>
      <c r="F65" s="345"/>
      <c r="G65" s="345"/>
      <c r="H65" s="653"/>
      <c r="I65" s="653"/>
      <c r="J65" s="723"/>
      <c r="K65" s="631"/>
      <c r="L65" s="633"/>
      <c r="M65" s="565"/>
      <c r="N65" s="564"/>
      <c r="O65" s="564"/>
      <c r="P65" s="686"/>
      <c r="Q65" s="687"/>
      <c r="R65" s="687"/>
      <c r="S65" s="687"/>
      <c r="T65" s="687"/>
      <c r="V65" s="687"/>
    </row>
    <row r="66" spans="1:22" s="343" customFormat="1">
      <c r="A66" s="562">
        <f>A63+1</f>
        <v>38</v>
      </c>
      <c r="B66" s="416"/>
      <c r="D66" s="416" t="s">
        <v>370</v>
      </c>
      <c r="E66" s="416"/>
      <c r="F66" s="416"/>
      <c r="G66" s="416"/>
      <c r="H66" s="653">
        <v>0.45</v>
      </c>
      <c r="I66" s="653">
        <v>0.75</v>
      </c>
      <c r="J66" s="653">
        <v>0.41173879000000002</v>
      </c>
      <c r="K66" s="631">
        <v>0.44867403</v>
      </c>
      <c r="L66" s="630">
        <v>0.86802871999999998</v>
      </c>
      <c r="M66" s="426"/>
      <c r="N66" s="564"/>
      <c r="O66" s="564"/>
      <c r="P66" s="688"/>
      <c r="Q66" s="689"/>
      <c r="R66" s="689"/>
      <c r="S66" s="689"/>
      <c r="T66" s="689"/>
      <c r="V66" s="689"/>
    </row>
    <row r="67" spans="1:22" s="416" customFormat="1">
      <c r="A67" s="562">
        <f>A66+1</f>
        <v>39</v>
      </c>
      <c r="D67" s="416" t="s">
        <v>305</v>
      </c>
      <c r="H67" s="653">
        <v>2.2000000000000002</v>
      </c>
      <c r="I67" s="653">
        <v>2.2000000000000002</v>
      </c>
      <c r="J67" s="653">
        <v>2.39981958</v>
      </c>
      <c r="K67" s="631">
        <v>1.87237743</v>
      </c>
      <c r="L67" s="630">
        <v>1.08912524</v>
      </c>
      <c r="M67" s="564"/>
      <c r="N67" s="564"/>
      <c r="O67" s="564"/>
      <c r="P67" s="690"/>
      <c r="Q67" s="684"/>
      <c r="R67" s="684"/>
      <c r="S67" s="684"/>
      <c r="T67" s="684"/>
      <c r="V67" s="684"/>
    </row>
    <row r="68" spans="1:22" s="345" customFormat="1">
      <c r="A68" s="562">
        <f>A67+1</f>
        <v>40</v>
      </c>
      <c r="B68" s="416"/>
      <c r="D68" s="416" t="s">
        <v>439</v>
      </c>
      <c r="E68" s="416"/>
      <c r="F68" s="416"/>
      <c r="G68" s="416"/>
      <c r="H68" s="653">
        <v>12.8</v>
      </c>
      <c r="I68" s="653">
        <v>12.6</v>
      </c>
      <c r="J68" s="653">
        <v>12.09899603</v>
      </c>
      <c r="K68" s="631">
        <v>12.495098029999999</v>
      </c>
      <c r="L68" s="630">
        <v>13.39101099</v>
      </c>
      <c r="M68" s="419"/>
      <c r="N68" s="564"/>
      <c r="O68" s="564"/>
      <c r="P68" s="691"/>
      <c r="Q68" s="685"/>
      <c r="R68" s="685"/>
      <c r="S68" s="685"/>
      <c r="T68" s="685"/>
      <c r="V68" s="685"/>
    </row>
    <row r="69" spans="1:22" s="416" customFormat="1" ht="13.5" thickBot="1">
      <c r="A69" s="562">
        <f>A68+1</f>
        <v>41</v>
      </c>
      <c r="B69" s="345"/>
      <c r="C69" s="345"/>
      <c r="D69" s="345"/>
      <c r="E69" s="345" t="s">
        <v>306</v>
      </c>
      <c r="F69" s="345"/>
      <c r="G69" s="345"/>
      <c r="H69" s="724">
        <f>SUM(H66:H68)</f>
        <v>15.450000000000001</v>
      </c>
      <c r="I69" s="725">
        <f>SUM(I66:I68)</f>
        <v>15.55</v>
      </c>
      <c r="J69" s="580">
        <f>SUM(J66:J68)</f>
        <v>14.910554400000001</v>
      </c>
      <c r="K69" s="580">
        <f>SUM(K66:K68)</f>
        <v>14.816149489999999</v>
      </c>
      <c r="L69" s="580">
        <f>SUM(L66:L68)</f>
        <v>15.348164949999999</v>
      </c>
      <c r="M69" s="564"/>
      <c r="N69" s="564"/>
      <c r="O69" s="564"/>
      <c r="P69" s="690"/>
      <c r="Q69" s="684"/>
      <c r="R69" s="684"/>
      <c r="S69" s="684"/>
      <c r="T69" s="684"/>
      <c r="V69" s="684"/>
    </row>
    <row r="70" spans="1:22" s="416" customFormat="1">
      <c r="A70" s="562"/>
      <c r="H70" s="653"/>
      <c r="I70" s="653"/>
      <c r="J70" s="653"/>
      <c r="K70" s="631"/>
      <c r="L70" s="628"/>
      <c r="M70" s="564"/>
      <c r="N70" s="564"/>
      <c r="O70" s="564"/>
      <c r="P70" s="690"/>
      <c r="Q70" s="684"/>
      <c r="R70" s="684"/>
      <c r="S70" s="684"/>
      <c r="T70" s="684"/>
      <c r="V70" s="684"/>
    </row>
    <row r="71" spans="1:22" s="416" customFormat="1">
      <c r="A71" s="562"/>
      <c r="B71" s="345"/>
      <c r="C71" s="345" t="s">
        <v>307</v>
      </c>
      <c r="D71" s="345"/>
      <c r="E71" s="345"/>
      <c r="F71" s="345"/>
      <c r="G71" s="345"/>
      <c r="H71" s="653"/>
      <c r="I71" s="653"/>
      <c r="J71" s="653"/>
      <c r="K71" s="631"/>
      <c r="L71" s="632"/>
      <c r="M71" s="564"/>
      <c r="N71" s="564"/>
      <c r="O71" s="564"/>
      <c r="P71" s="690"/>
      <c r="Q71" s="684"/>
      <c r="R71" s="684"/>
      <c r="S71" s="684"/>
      <c r="T71" s="684"/>
      <c r="V71" s="684"/>
    </row>
    <row r="72" spans="1:22" s="345" customFormat="1">
      <c r="A72" s="562"/>
      <c r="C72" s="345" t="s">
        <v>308</v>
      </c>
      <c r="H72" s="653"/>
      <c r="I72" s="653"/>
      <c r="J72" s="653"/>
      <c r="K72" s="631"/>
      <c r="L72" s="632"/>
      <c r="N72" s="564"/>
      <c r="O72" s="564"/>
      <c r="P72" s="691"/>
      <c r="Q72" s="685"/>
      <c r="R72" s="685"/>
      <c r="S72" s="685"/>
      <c r="T72" s="685"/>
      <c r="V72" s="685"/>
    </row>
    <row r="73" spans="1:22" s="416" customFormat="1" ht="12.75" customHeight="1">
      <c r="A73" s="562">
        <f>A69+1</f>
        <v>42</v>
      </c>
      <c r="D73" s="416" t="s">
        <v>309</v>
      </c>
      <c r="H73" s="653">
        <v>49.037295</v>
      </c>
      <c r="I73" s="653">
        <v>47.730061999999997</v>
      </c>
      <c r="J73" s="653">
        <v>49.426708650000002</v>
      </c>
      <c r="K73" s="631">
        <v>47.702683129999997</v>
      </c>
      <c r="L73" s="630">
        <v>45.031170000000003</v>
      </c>
      <c r="M73" s="669"/>
      <c r="N73" s="564"/>
      <c r="O73" s="564"/>
      <c r="P73" s="690"/>
      <c r="Q73" s="684"/>
      <c r="R73" s="684"/>
      <c r="S73" s="684"/>
      <c r="T73" s="684"/>
      <c r="V73" s="684"/>
    </row>
    <row r="74" spans="1:22" s="345" customFormat="1">
      <c r="A74" s="562">
        <f t="shared" ref="A74:A79" si="2">A73+1</f>
        <v>43</v>
      </c>
      <c r="B74" s="416"/>
      <c r="D74" s="416" t="s">
        <v>343</v>
      </c>
      <c r="E74" s="416"/>
      <c r="F74" s="416"/>
      <c r="G74" s="416"/>
      <c r="H74" s="653">
        <v>4.4084820000000002</v>
      </c>
      <c r="I74" s="653">
        <v>5.8789009999999999</v>
      </c>
      <c r="J74" s="653">
        <v>4.9079262799999999</v>
      </c>
      <c r="K74" s="631">
        <v>4.9339160599999996</v>
      </c>
      <c r="L74" s="629">
        <v>10.255940000000001</v>
      </c>
      <c r="M74" s="669"/>
      <c r="N74" s="564"/>
      <c r="O74" s="564"/>
      <c r="P74" s="691"/>
      <c r="Q74" s="685"/>
      <c r="R74" s="685"/>
      <c r="S74" s="685"/>
      <c r="T74" s="685"/>
      <c r="V74" s="685"/>
    </row>
    <row r="75" spans="1:22" s="416" customFormat="1">
      <c r="A75" s="562">
        <f t="shared" si="2"/>
        <v>44</v>
      </c>
      <c r="D75" s="618" t="s">
        <v>344</v>
      </c>
      <c r="H75" s="653">
        <v>3.1784330000000001</v>
      </c>
      <c r="I75" s="653">
        <v>3.0350730000000001</v>
      </c>
      <c r="J75" s="653">
        <v>3.1757404299999998</v>
      </c>
      <c r="K75" s="631">
        <v>3.0230490900000002</v>
      </c>
      <c r="L75" s="630">
        <v>3.70574</v>
      </c>
      <c r="M75" s="669"/>
      <c r="N75" s="564"/>
      <c r="O75" s="564"/>
      <c r="P75" s="690"/>
      <c r="Q75" s="684"/>
      <c r="R75" s="684"/>
      <c r="S75" s="684"/>
      <c r="T75" s="684"/>
      <c r="V75" s="684"/>
    </row>
    <row r="76" spans="1:22" s="416" customFormat="1">
      <c r="A76" s="562">
        <f t="shared" si="2"/>
        <v>45</v>
      </c>
      <c r="D76" s="416" t="s">
        <v>440</v>
      </c>
      <c r="H76" s="653">
        <v>5.4347409999999998</v>
      </c>
      <c r="I76" s="653">
        <v>5.151643</v>
      </c>
      <c r="J76" s="653">
        <v>5.1053095600000002</v>
      </c>
      <c r="K76" s="631">
        <v>5.4525331799999996</v>
      </c>
      <c r="L76" s="630">
        <v>4.6231119999999999</v>
      </c>
      <c r="M76" s="669"/>
      <c r="N76" s="564"/>
      <c r="O76" s="564"/>
      <c r="P76" s="690"/>
      <c r="Q76" s="684"/>
      <c r="R76" s="684"/>
      <c r="S76" s="684"/>
      <c r="T76" s="684"/>
      <c r="V76" s="684"/>
    </row>
    <row r="77" spans="1:22" s="416" customFormat="1">
      <c r="A77" s="562">
        <f t="shared" si="2"/>
        <v>46</v>
      </c>
      <c r="D77" s="416" t="s">
        <v>348</v>
      </c>
      <c r="H77" s="653">
        <v>8.577630000000001</v>
      </c>
      <c r="I77" s="653">
        <v>8.3238099999999999</v>
      </c>
      <c r="J77" s="653">
        <v>7.2980644200000002</v>
      </c>
      <c r="K77" s="631">
        <v>6.3630657299999998</v>
      </c>
      <c r="L77" s="630">
        <v>6.0687350000000002</v>
      </c>
      <c r="M77" s="669"/>
      <c r="N77" s="564"/>
      <c r="O77" s="564"/>
      <c r="P77" s="690"/>
      <c r="Q77" s="684"/>
      <c r="R77" s="684"/>
      <c r="S77" s="684"/>
      <c r="T77" s="684"/>
      <c r="V77" s="684"/>
    </row>
    <row r="78" spans="1:22" s="416" customFormat="1">
      <c r="A78" s="562">
        <f t="shared" si="2"/>
        <v>47</v>
      </c>
      <c r="D78" s="416" t="s">
        <v>373</v>
      </c>
      <c r="H78" s="654">
        <v>0.30456</v>
      </c>
      <c r="I78" s="654">
        <v>0.30456</v>
      </c>
      <c r="J78" s="704">
        <v>0.30456</v>
      </c>
      <c r="K78" s="704">
        <v>0.30456</v>
      </c>
      <c r="L78" s="704">
        <v>0.30456</v>
      </c>
      <c r="M78" s="669"/>
      <c r="N78" s="564"/>
      <c r="O78" s="564"/>
      <c r="P78" s="690"/>
      <c r="Q78" s="684"/>
      <c r="R78" s="684"/>
      <c r="S78" s="684"/>
      <c r="T78" s="684"/>
      <c r="V78" s="684"/>
    </row>
    <row r="79" spans="1:22" s="416" customFormat="1">
      <c r="A79" s="562">
        <f t="shared" si="2"/>
        <v>48</v>
      </c>
      <c r="B79" s="345"/>
      <c r="C79" s="345"/>
      <c r="D79" s="345"/>
      <c r="E79" s="345" t="s">
        <v>322</v>
      </c>
      <c r="F79" s="345"/>
      <c r="G79" s="345"/>
      <c r="H79" s="660">
        <f>SUM(H73:H77)</f>
        <v>70.636581000000007</v>
      </c>
      <c r="I79" s="660">
        <f>SUM(I73:I77)</f>
        <v>70.119488999999987</v>
      </c>
      <c r="J79" s="660">
        <f t="shared" ref="J79:L79" si="3">SUM(J73:J77)</f>
        <v>69.913749339999995</v>
      </c>
      <c r="K79" s="660">
        <f t="shared" si="3"/>
        <v>67.475247190000005</v>
      </c>
      <c r="L79" s="660">
        <f t="shared" si="3"/>
        <v>69.684697</v>
      </c>
      <c r="M79" s="565"/>
      <c r="N79" s="564"/>
      <c r="O79" s="564"/>
      <c r="P79" s="690"/>
      <c r="Q79" s="684"/>
      <c r="R79" s="684"/>
      <c r="S79" s="684"/>
      <c r="T79" s="684"/>
      <c r="V79" s="684"/>
    </row>
    <row r="80" spans="1:22" s="416" customFormat="1">
      <c r="A80" s="562"/>
      <c r="H80" s="653"/>
      <c r="I80" s="653"/>
      <c r="J80" s="653"/>
      <c r="K80" s="631"/>
      <c r="L80" s="632"/>
      <c r="M80" s="564"/>
      <c r="N80" s="564"/>
      <c r="O80" s="690"/>
      <c r="P80" s="690"/>
      <c r="Q80" s="684"/>
      <c r="R80" s="684"/>
      <c r="S80" s="684"/>
      <c r="T80" s="684"/>
      <c r="V80" s="684"/>
    </row>
    <row r="81" spans="1:22" s="416" customFormat="1">
      <c r="A81" s="562"/>
      <c r="B81" s="345"/>
      <c r="C81" s="345" t="s">
        <v>310</v>
      </c>
      <c r="D81" s="345"/>
      <c r="E81" s="345"/>
      <c r="F81" s="345"/>
      <c r="G81" s="345"/>
      <c r="H81" s="653"/>
      <c r="I81" s="653"/>
      <c r="J81" s="653"/>
      <c r="K81" s="631"/>
      <c r="L81" s="632"/>
      <c r="M81" s="564"/>
      <c r="N81" s="564"/>
      <c r="O81" s="690"/>
      <c r="P81" s="690"/>
      <c r="Q81" s="684"/>
      <c r="R81" s="684"/>
      <c r="S81" s="684"/>
      <c r="T81" s="684"/>
      <c r="V81" s="684"/>
    </row>
    <row r="82" spans="1:22" s="416" customFormat="1">
      <c r="A82" s="562">
        <f>A79+1</f>
        <v>49</v>
      </c>
      <c r="B82" s="345"/>
      <c r="C82" s="345"/>
      <c r="D82" s="416" t="s">
        <v>437</v>
      </c>
      <c r="E82" s="345"/>
      <c r="F82" s="345"/>
      <c r="G82" s="345"/>
      <c r="H82" s="653">
        <v>0</v>
      </c>
      <c r="I82" s="653">
        <v>0</v>
      </c>
      <c r="J82" s="653">
        <v>0</v>
      </c>
      <c r="K82" s="631">
        <v>0</v>
      </c>
      <c r="L82" s="703">
        <v>0.87590800000000002</v>
      </c>
      <c r="M82" s="564"/>
      <c r="N82" s="564"/>
      <c r="O82" s="690"/>
      <c r="P82" s="690"/>
      <c r="Q82" s="684"/>
      <c r="R82" s="684"/>
      <c r="S82" s="684"/>
      <c r="T82" s="684"/>
      <c r="V82" s="684"/>
    </row>
    <row r="83" spans="1:22" s="416" customFormat="1">
      <c r="A83" s="562">
        <f>A82+1</f>
        <v>50</v>
      </c>
      <c r="D83" s="416" t="s">
        <v>311</v>
      </c>
      <c r="H83" s="653">
        <v>0.65</v>
      </c>
      <c r="I83" s="653">
        <v>0.28000000000000003</v>
      </c>
      <c r="J83" s="653">
        <v>7.3035639999999999E-2</v>
      </c>
      <c r="K83" s="631">
        <v>-6.1661389999999996E-2</v>
      </c>
      <c r="L83" s="630">
        <v>-0.67227700000000001</v>
      </c>
      <c r="M83" s="564"/>
      <c r="N83" s="564"/>
      <c r="O83" s="690"/>
      <c r="P83" s="690"/>
      <c r="Q83" s="684"/>
      <c r="R83" s="684"/>
      <c r="S83" s="684"/>
      <c r="T83" s="684"/>
      <c r="V83" s="684"/>
    </row>
    <row r="84" spans="1:22" s="416" customFormat="1">
      <c r="A84" s="562">
        <f>A83+1</f>
        <v>51</v>
      </c>
      <c r="D84" s="416" t="s">
        <v>312</v>
      </c>
      <c r="H84" s="653">
        <v>14.1</v>
      </c>
      <c r="I84" s="653">
        <v>12.73</v>
      </c>
      <c r="J84" s="653">
        <v>15.50899474</v>
      </c>
      <c r="K84" s="631">
        <v>16.257608619999999</v>
      </c>
      <c r="L84" s="630">
        <v>15.775128</v>
      </c>
      <c r="M84" s="564"/>
      <c r="N84" s="564"/>
      <c r="O84" s="690"/>
      <c r="P84" s="690"/>
      <c r="Q84" s="684"/>
      <c r="R84" s="684"/>
      <c r="S84" s="684"/>
      <c r="T84" s="684"/>
      <c r="V84" s="684"/>
    </row>
    <row r="85" spans="1:22" s="416" customFormat="1">
      <c r="A85" s="562">
        <f>A84+1</f>
        <v>52</v>
      </c>
      <c r="B85" s="345"/>
      <c r="C85" s="345"/>
      <c r="D85" s="345"/>
      <c r="E85" s="345" t="s">
        <v>323</v>
      </c>
      <c r="F85" s="345"/>
      <c r="G85" s="345"/>
      <c r="H85" s="657">
        <f>SUM(H82:H84)</f>
        <v>14.75</v>
      </c>
      <c r="I85" s="642">
        <f>SUM(I82:I84)</f>
        <v>13.01</v>
      </c>
      <c r="J85" s="583">
        <f>SUM(J82:J84)</f>
        <v>15.582030380000001</v>
      </c>
      <c r="K85" s="583">
        <f>SUM(K82:K84)</f>
        <v>16.195947229999998</v>
      </c>
      <c r="L85" s="583">
        <f>SUM(L82:L84)</f>
        <v>15.978759</v>
      </c>
      <c r="M85" s="564"/>
      <c r="N85" s="564"/>
      <c r="O85" s="690"/>
      <c r="P85" s="690"/>
      <c r="Q85" s="684"/>
      <c r="R85" s="684"/>
      <c r="S85" s="684"/>
      <c r="T85" s="684"/>
      <c r="V85" s="684"/>
    </row>
    <row r="86" spans="1:22" s="345" customFormat="1" ht="13.5" thickBot="1">
      <c r="A86" s="562">
        <f>A85+1</f>
        <v>53</v>
      </c>
      <c r="F86" s="345" t="s">
        <v>324</v>
      </c>
      <c r="H86" s="658">
        <f>SUM(H85,H79)</f>
        <v>85.386581000000007</v>
      </c>
      <c r="I86" s="643">
        <f>SUM(I85,I79)</f>
        <v>83.129488999999992</v>
      </c>
      <c r="J86" s="658">
        <f>J85+J79</f>
        <v>85.495779720000002</v>
      </c>
      <c r="K86" s="658">
        <f>K85+K79</f>
        <v>83.671194420000006</v>
      </c>
      <c r="L86" s="658">
        <f>L85+L79</f>
        <v>85.663455999999996</v>
      </c>
      <c r="O86" s="685"/>
      <c r="P86" s="685"/>
      <c r="Q86" s="685"/>
      <c r="R86" s="685"/>
      <c r="S86" s="685"/>
      <c r="T86" s="685"/>
      <c r="V86" s="685"/>
    </row>
    <row r="87" spans="1:22" s="416" customFormat="1">
      <c r="A87" s="562"/>
      <c r="H87" s="653"/>
      <c r="I87" s="640"/>
      <c r="J87" s="584"/>
      <c r="K87" s="579"/>
      <c r="L87" s="582"/>
      <c r="O87" s="684"/>
      <c r="P87" s="684"/>
      <c r="Q87" s="684"/>
      <c r="R87" s="684"/>
      <c r="S87" s="684"/>
      <c r="T87" s="684"/>
      <c r="V87" s="684"/>
    </row>
    <row r="88" spans="1:22" s="416" customFormat="1" ht="13.5" thickBot="1">
      <c r="A88" s="562">
        <f>A86+1</f>
        <v>54</v>
      </c>
      <c r="B88" s="345"/>
      <c r="C88" s="345" t="s">
        <v>325</v>
      </c>
      <c r="D88" s="345"/>
      <c r="E88" s="345"/>
      <c r="F88" s="345"/>
      <c r="G88" s="345"/>
      <c r="H88" s="661">
        <f>H86+H69</f>
        <v>100.83658100000001</v>
      </c>
      <c r="I88" s="644">
        <f>I86+I69</f>
        <v>98.67948899999999</v>
      </c>
      <c r="J88" s="661">
        <f>J86+J69</f>
        <v>100.40633412</v>
      </c>
      <c r="K88" s="661">
        <f>K86+K69</f>
        <v>98.487343910000007</v>
      </c>
      <c r="L88" s="661">
        <f>L86+L69</f>
        <v>101.01162094999999</v>
      </c>
      <c r="N88" s="705"/>
      <c r="O88" s="705"/>
      <c r="P88" s="684"/>
      <c r="Q88" s="684"/>
      <c r="R88" s="684"/>
      <c r="S88" s="684"/>
      <c r="T88" s="684"/>
      <c r="V88" s="684"/>
    </row>
    <row r="89" spans="1:22" s="416" customFormat="1">
      <c r="A89" s="562"/>
      <c r="H89" s="586"/>
      <c r="I89" s="640"/>
      <c r="J89" s="585"/>
      <c r="K89" s="586"/>
      <c r="L89" s="577"/>
      <c r="N89" s="702"/>
      <c r="O89" s="702"/>
      <c r="P89" s="684"/>
      <c r="Q89" s="684"/>
      <c r="R89" s="684"/>
      <c r="S89" s="684"/>
      <c r="T89" s="684"/>
      <c r="V89" s="684"/>
    </row>
    <row r="90" spans="1:22" s="345" customFormat="1" ht="13.5" thickBot="1">
      <c r="A90" s="562">
        <f>A88+1</f>
        <v>55</v>
      </c>
      <c r="C90" s="345" t="s">
        <v>313</v>
      </c>
      <c r="H90" s="587">
        <f>SUM(H32,H59,H63,H88)</f>
        <v>2096.3929034186604</v>
      </c>
      <c r="I90" s="587">
        <f>SUM(I32,I59,I63,I88)</f>
        <v>2025.5802355352594</v>
      </c>
      <c r="J90" s="587">
        <f>SUM(J32,J59,J63,J88)</f>
        <v>1946.0472428900002</v>
      </c>
      <c r="K90" s="587">
        <f>SUM(K32,K59,K63,K88)</f>
        <v>1913.6601344504368</v>
      </c>
      <c r="L90" s="587">
        <f>SUM(L32,L59,L63,L88)</f>
        <v>1682.5975836773237</v>
      </c>
      <c r="N90" s="705"/>
      <c r="O90" s="705"/>
      <c r="P90" s="685"/>
      <c r="Q90" s="685"/>
      <c r="R90" s="685"/>
      <c r="S90" s="685"/>
      <c r="T90" s="685"/>
      <c r="V90" s="685"/>
    </row>
    <row r="91" spans="1:22" s="345" customFormat="1">
      <c r="A91" s="673" t="s">
        <v>442</v>
      </c>
      <c r="H91" s="733"/>
      <c r="I91" s="737"/>
      <c r="J91" s="575"/>
      <c r="K91" s="575"/>
      <c r="L91" s="575"/>
      <c r="N91" s="702"/>
      <c r="O91" s="702"/>
    </row>
    <row r="92" spans="1:22" s="416" customFormat="1">
      <c r="H92" s="561"/>
      <c r="I92" s="653"/>
      <c r="J92" s="653"/>
      <c r="K92" s="741"/>
      <c r="L92" s="741"/>
    </row>
    <row r="93" spans="1:22" s="416" customFormat="1">
      <c r="H93" s="706"/>
      <c r="I93" s="706"/>
      <c r="J93" s="696"/>
      <c r="K93" s="696"/>
      <c r="L93" s="696"/>
    </row>
    <row r="94" spans="1:22">
      <c r="I94" s="431"/>
      <c r="J94" s="567"/>
    </row>
    <row r="95" spans="1:22">
      <c r="H95" s="431"/>
    </row>
    <row r="96" spans="1:22">
      <c r="H96" s="431"/>
      <c r="I96" s="567"/>
      <c r="K96" s="431"/>
    </row>
    <row r="97" spans="8:11">
      <c r="H97" s="431"/>
      <c r="I97" s="567"/>
      <c r="J97" s="567"/>
    </row>
    <row r="98" spans="8:11">
      <c r="H98" s="431"/>
      <c r="I98" s="567"/>
      <c r="J98" s="567"/>
    </row>
    <row r="99" spans="8:11">
      <c r="I99" s="567"/>
      <c r="J99" s="567"/>
    </row>
    <row r="100" spans="8:11">
      <c r="I100" s="567"/>
      <c r="J100" s="567"/>
    </row>
    <row r="101" spans="8:11">
      <c r="I101" s="567"/>
      <c r="J101" s="567"/>
    </row>
    <row r="102" spans="8:11">
      <c r="I102" s="567"/>
      <c r="J102" s="567"/>
      <c r="K102" s="431"/>
    </row>
    <row r="103" spans="8:11">
      <c r="I103" s="431"/>
      <c r="J103" s="431"/>
    </row>
    <row r="105" spans="8:11">
      <c r="I105" s="567"/>
      <c r="K105" s="431"/>
    </row>
    <row r="106" spans="8:11">
      <c r="I106" s="431"/>
    </row>
    <row r="109" spans="8:11">
      <c r="I109" s="431"/>
    </row>
  </sheetData>
  <mergeCells count="1">
    <mergeCell ref="K92:L92"/>
  </mergeCells>
  <phoneticPr fontId="13" type="noConversion"/>
  <printOptions horizontalCentered="1"/>
  <pageMargins left="0.25" right="0.25" top="0.75" bottom="0.75" header="0.3" footer="0.3"/>
  <pageSetup paperSize="17" scale="91" orientation="portrait" r:id="rId1"/>
  <headerFooter alignWithMargins="0">
    <oddHeader>&amp;LAlberta Electric System Operator&amp;CConfidentiality: Public&amp;R&amp;D</oddHeader>
    <oddFooter>&amp;L&amp;F&amp;C&amp;P of &amp;N&amp;RTab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showGridLines="0" zoomScaleNormal="100" workbookViewId="0"/>
  </sheetViews>
  <sheetFormatPr defaultColWidth="12.5" defaultRowHeight="12.75"/>
  <cols>
    <col min="1" max="1" width="10.5" style="169" customWidth="1"/>
    <col min="2" max="2" width="21.83203125" style="169" customWidth="1"/>
    <col min="3" max="3" width="20.5" style="55" customWidth="1"/>
    <col min="4" max="4" width="11.1640625" style="169" customWidth="1"/>
    <col min="5" max="5" width="11.5" style="169" customWidth="1"/>
    <col min="6" max="6" width="13.5" style="169" customWidth="1"/>
    <col min="7" max="7" width="10.1640625" style="169" customWidth="1"/>
    <col min="8" max="8" width="18.83203125" style="169" customWidth="1"/>
    <col min="9" max="9" width="72.1640625" style="169" customWidth="1"/>
    <col min="10" max="10" width="44.33203125" style="169" bestFit="1" customWidth="1"/>
    <col min="11" max="11" width="14.83203125" style="169" bestFit="1" customWidth="1"/>
    <col min="12" max="12" width="13.83203125" style="169" customWidth="1"/>
    <col min="13" max="13" width="12.83203125" style="169" bestFit="1" customWidth="1"/>
    <col min="14" max="16384" width="12.5" style="169"/>
  </cols>
  <sheetData>
    <row r="1" spans="1:14" s="252" customFormat="1">
      <c r="A1" s="400" t="str">
        <f>Applicant</f>
        <v>Alberta Electric System Operator</v>
      </c>
      <c r="B1" s="397"/>
      <c r="C1" s="400"/>
      <c r="D1" s="397"/>
      <c r="E1" s="397"/>
      <c r="F1" s="397"/>
      <c r="G1" s="397"/>
      <c r="H1" s="397"/>
      <c r="I1" s="397"/>
      <c r="J1" s="397"/>
      <c r="M1" s="4" t="str">
        <f ca="1">TablePrefix&amp;TRIM(MID(CELL("filename",N2),FIND("]",CELL("filename",N2))+1,4))&amp;TableSuffix</f>
        <v>Table H-2</v>
      </c>
    </row>
    <row r="2" spans="1:14" s="252" customFormat="1">
      <c r="A2" s="5" t="str">
        <f>Application</f>
        <v>2018 ISO Tariff Application</v>
      </c>
      <c r="B2" s="397"/>
      <c r="C2" s="5"/>
      <c r="D2" s="397"/>
      <c r="E2" s="397"/>
      <c r="F2" s="397"/>
      <c r="G2" s="397"/>
      <c r="H2" s="397"/>
      <c r="I2" s="397"/>
      <c r="J2" s="397"/>
      <c r="M2" s="4" t="str">
        <f>TableDate</f>
        <v>September 14, 2017</v>
      </c>
    </row>
    <row r="3" spans="1:14" s="252" customFormat="1">
      <c r="A3" s="397"/>
      <c r="B3" s="397"/>
      <c r="C3" s="400"/>
      <c r="D3" s="397"/>
      <c r="E3" s="397"/>
      <c r="F3" s="397"/>
      <c r="G3" s="397"/>
      <c r="H3" s="397"/>
      <c r="I3" s="397"/>
      <c r="J3" s="397"/>
      <c r="K3" s="397"/>
      <c r="L3" s="397"/>
    </row>
    <row r="4" spans="1:14" s="399" customFormat="1">
      <c r="A4" s="347" t="str">
        <f>TableGroup1</f>
        <v>Appendix H — 2018 Rate Calculations</v>
      </c>
      <c r="B4" s="347"/>
      <c r="C4" s="405"/>
      <c r="D4" s="347"/>
      <c r="E4" s="347"/>
      <c r="F4" s="347"/>
      <c r="G4" s="347"/>
      <c r="H4" s="347"/>
      <c r="I4" s="347"/>
      <c r="J4" s="347"/>
      <c r="K4" s="374"/>
    </row>
    <row r="5" spans="1:14" s="398" customFormat="1">
      <c r="A5" s="347" t="s">
        <v>491</v>
      </c>
      <c r="B5" s="347"/>
      <c r="C5" s="347"/>
      <c r="D5" s="347"/>
      <c r="E5" s="347"/>
      <c r="F5" s="347"/>
      <c r="G5" s="347"/>
      <c r="H5" s="347"/>
      <c r="I5" s="347"/>
      <c r="J5" s="347"/>
      <c r="K5" s="374"/>
    </row>
    <row r="6" spans="1:14" customFormat="1"/>
    <row r="7" spans="1:14">
      <c r="B7" s="519" t="s">
        <v>2</v>
      </c>
      <c r="C7" s="519" t="s">
        <v>3</v>
      </c>
      <c r="D7" s="519" t="s">
        <v>4</v>
      </c>
      <c r="E7" s="517" t="s">
        <v>5</v>
      </c>
      <c r="F7" s="517" t="s">
        <v>25</v>
      </c>
      <c r="G7" s="517" t="s">
        <v>26</v>
      </c>
      <c r="H7" s="517" t="s">
        <v>27</v>
      </c>
      <c r="I7" s="517" t="s">
        <v>50</v>
      </c>
      <c r="J7" s="169" t="s">
        <v>51</v>
      </c>
      <c r="K7" s="169" t="s">
        <v>93</v>
      </c>
      <c r="L7" s="169" t="s">
        <v>94</v>
      </c>
      <c r="M7" s="517" t="s">
        <v>335</v>
      </c>
    </row>
    <row r="8" spans="1:14">
      <c r="B8" s="519"/>
      <c r="C8" s="519"/>
      <c r="D8" s="519"/>
      <c r="E8" s="517"/>
      <c r="F8" s="517"/>
      <c r="G8" s="517"/>
      <c r="H8" s="517"/>
      <c r="J8" s="517"/>
      <c r="L8" s="517"/>
    </row>
    <row r="9" spans="1:14" s="520" customFormat="1" ht="16.5">
      <c r="A9" s="521"/>
      <c r="B9" s="521"/>
      <c r="C9" s="743" t="s">
        <v>424</v>
      </c>
      <c r="D9" s="743"/>
      <c r="E9" s="744"/>
      <c r="F9" s="745" t="s">
        <v>425</v>
      </c>
      <c r="G9" s="743"/>
      <c r="H9" s="744"/>
      <c r="I9" s="742" t="s">
        <v>502</v>
      </c>
      <c r="J9" s="742"/>
      <c r="K9" s="742"/>
      <c r="L9" s="742"/>
      <c r="M9" s="521"/>
      <c r="N9" s="652"/>
    </row>
    <row r="10" spans="1:14" s="518" customFormat="1" ht="38.25">
      <c r="A10" s="522"/>
      <c r="B10" s="522" t="s">
        <v>342</v>
      </c>
      <c r="C10" s="525" t="s">
        <v>420</v>
      </c>
      <c r="D10" s="609" t="s">
        <v>81</v>
      </c>
      <c r="E10" s="522" t="s">
        <v>349</v>
      </c>
      <c r="F10" s="525" t="s">
        <v>420</v>
      </c>
      <c r="G10" s="528" t="s">
        <v>81</v>
      </c>
      <c r="H10" s="522" t="s">
        <v>421</v>
      </c>
      <c r="I10" s="525" t="s">
        <v>422</v>
      </c>
      <c r="J10" s="528" t="s">
        <v>441</v>
      </c>
      <c r="K10" s="526" t="s">
        <v>479</v>
      </c>
      <c r="L10" s="526" t="s">
        <v>480</v>
      </c>
      <c r="M10" s="613" t="s">
        <v>426</v>
      </c>
    </row>
    <row r="11" spans="1:14" s="404" customFormat="1" ht="24.95" customHeight="1">
      <c r="A11" s="523">
        <v>1</v>
      </c>
      <c r="B11" s="649" t="s">
        <v>408</v>
      </c>
      <c r="C11" s="612" t="s">
        <v>419</v>
      </c>
      <c r="D11" s="527">
        <v>892.13866315492999</v>
      </c>
      <c r="E11" s="647">
        <v>2018</v>
      </c>
      <c r="F11" s="534" t="s">
        <v>520</v>
      </c>
      <c r="G11" s="527">
        <f>D11</f>
        <v>892.13866315492999</v>
      </c>
      <c r="H11" s="697">
        <v>21341</v>
      </c>
      <c r="I11" s="651" t="s">
        <v>521</v>
      </c>
      <c r="J11" s="404" t="s">
        <v>522</v>
      </c>
      <c r="K11" s="610" t="s">
        <v>429</v>
      </c>
      <c r="L11" s="610" t="s">
        <v>429</v>
      </c>
      <c r="M11" s="615">
        <f>G11</f>
        <v>892.13866315492999</v>
      </c>
    </row>
    <row r="12" spans="1:14" s="404" customFormat="1" ht="24.95" customHeight="1">
      <c r="A12" s="524">
        <v>2</v>
      </c>
      <c r="B12" s="648" t="s">
        <v>328</v>
      </c>
      <c r="C12" s="612" t="s">
        <v>419</v>
      </c>
      <c r="D12" s="527">
        <v>579</v>
      </c>
      <c r="E12" s="646" t="s">
        <v>481</v>
      </c>
      <c r="F12" s="534" t="s">
        <v>503</v>
      </c>
      <c r="G12" s="527">
        <v>606.62064288638123</v>
      </c>
      <c r="H12" s="698">
        <v>22742</v>
      </c>
      <c r="I12" s="650" t="s">
        <v>516</v>
      </c>
      <c r="J12" s="404" t="s">
        <v>511</v>
      </c>
      <c r="K12" s="527">
        <v>-66.984237763816054</v>
      </c>
      <c r="L12" s="527">
        <f>0.72*K12</f>
        <v>-48.228651189947556</v>
      </c>
      <c r="M12" s="608">
        <f>673.604880650197+L12</f>
        <v>625.37622946024942</v>
      </c>
    </row>
    <row r="13" spans="1:14" s="404" customFormat="1" ht="24.95" customHeight="1">
      <c r="A13" s="524">
        <v>3</v>
      </c>
      <c r="B13" s="648" t="s">
        <v>371</v>
      </c>
      <c r="C13" s="612" t="s">
        <v>419</v>
      </c>
      <c r="D13" s="527">
        <v>75.31466142296506</v>
      </c>
      <c r="E13" s="646">
        <v>2015</v>
      </c>
      <c r="F13" s="534" t="s">
        <v>471</v>
      </c>
      <c r="G13" s="527">
        <v>81.900000000000006</v>
      </c>
      <c r="H13" s="646">
        <v>22238</v>
      </c>
      <c r="I13" s="650" t="s">
        <v>517</v>
      </c>
      <c r="J13" s="404" t="s">
        <v>504</v>
      </c>
      <c r="K13" s="611">
        <v>6.5853385770349462</v>
      </c>
      <c r="L13" s="527">
        <f>0.72*K13</f>
        <v>4.7414437754651608</v>
      </c>
      <c r="M13" s="608">
        <f>D13+L13</f>
        <v>80.056105198430217</v>
      </c>
    </row>
    <row r="14" spans="1:14" s="404" customFormat="1" ht="24.95" customHeight="1">
      <c r="A14" s="524">
        <v>4</v>
      </c>
      <c r="B14" s="648" t="s">
        <v>372</v>
      </c>
      <c r="C14" s="612" t="s">
        <v>419</v>
      </c>
      <c r="D14" s="527">
        <v>98.591311300000001</v>
      </c>
      <c r="E14" s="645">
        <v>2017</v>
      </c>
      <c r="F14" s="534" t="s">
        <v>471</v>
      </c>
      <c r="G14" s="527">
        <v>98.591311300000001</v>
      </c>
      <c r="H14" s="698">
        <v>21229</v>
      </c>
      <c r="I14" s="650" t="s">
        <v>472</v>
      </c>
      <c r="J14" s="404" t="s">
        <v>476</v>
      </c>
      <c r="K14" s="611" t="s">
        <v>429</v>
      </c>
      <c r="L14" s="527" t="s">
        <v>429</v>
      </c>
      <c r="M14" s="608">
        <f>G14</f>
        <v>98.591311300000001</v>
      </c>
    </row>
    <row r="15" spans="1:14" s="404" customFormat="1" ht="24.95" customHeight="1">
      <c r="A15" s="524">
        <v>5</v>
      </c>
      <c r="B15" s="648" t="s">
        <v>282</v>
      </c>
      <c r="C15" s="612" t="s">
        <v>419</v>
      </c>
      <c r="D15" s="527">
        <v>6.0918239999999999</v>
      </c>
      <c r="E15" s="645">
        <v>2017</v>
      </c>
      <c r="F15" s="534" t="s">
        <v>471</v>
      </c>
      <c r="G15" s="527">
        <v>7.1215228819711305</v>
      </c>
      <c r="H15" s="698">
        <v>22136</v>
      </c>
      <c r="I15" s="650" t="s">
        <v>472</v>
      </c>
      <c r="J15" s="404" t="s">
        <v>518</v>
      </c>
      <c r="K15" s="611" t="s">
        <v>429</v>
      </c>
      <c r="L15" s="527" t="s">
        <v>429</v>
      </c>
      <c r="M15" s="608">
        <f t="shared" ref="M15:M18" si="0">G15</f>
        <v>7.1215228819711305</v>
      </c>
    </row>
    <row r="16" spans="1:14" s="404" customFormat="1" ht="24.95" customHeight="1">
      <c r="A16" s="524">
        <v>6</v>
      </c>
      <c r="B16" s="648" t="s">
        <v>473</v>
      </c>
      <c r="C16" s="612" t="s">
        <v>419</v>
      </c>
      <c r="D16" s="527">
        <v>4.9345497502442104</v>
      </c>
      <c r="E16" s="645">
        <v>2014</v>
      </c>
      <c r="F16" s="534" t="s">
        <v>471</v>
      </c>
      <c r="G16" s="527">
        <v>4.9345440000000007</v>
      </c>
      <c r="H16" s="646">
        <v>20524</v>
      </c>
      <c r="I16" s="650" t="s">
        <v>519</v>
      </c>
      <c r="J16" s="404" t="s">
        <v>477</v>
      </c>
      <c r="K16" s="611" t="s">
        <v>429</v>
      </c>
      <c r="L16" s="527" t="s">
        <v>429</v>
      </c>
      <c r="M16" s="608">
        <f t="shared" si="0"/>
        <v>4.9345440000000007</v>
      </c>
    </row>
    <row r="17" spans="1:13" s="404" customFormat="1" ht="24.95" customHeight="1">
      <c r="A17" s="524">
        <v>7</v>
      </c>
      <c r="B17" s="648" t="s">
        <v>283</v>
      </c>
      <c r="C17" s="612" t="s">
        <v>419</v>
      </c>
      <c r="D17" s="527">
        <v>4.300548</v>
      </c>
      <c r="E17" s="645">
        <v>2017</v>
      </c>
      <c r="F17" s="534" t="s">
        <v>471</v>
      </c>
      <c r="G17" s="527">
        <v>4.300548</v>
      </c>
      <c r="H17" s="698">
        <v>20802</v>
      </c>
      <c r="I17" s="650" t="s">
        <v>472</v>
      </c>
      <c r="J17" s="404" t="s">
        <v>478</v>
      </c>
      <c r="K17" s="611" t="s">
        <v>429</v>
      </c>
      <c r="L17" s="527" t="s">
        <v>429</v>
      </c>
      <c r="M17" s="608">
        <f t="shared" si="0"/>
        <v>4.300548</v>
      </c>
    </row>
    <row r="18" spans="1:13" s="404" customFormat="1" ht="18" customHeight="1">
      <c r="A18" s="524">
        <v>8</v>
      </c>
      <c r="B18" s="648" t="s">
        <v>474</v>
      </c>
      <c r="C18" s="612" t="s">
        <v>419</v>
      </c>
      <c r="D18" s="527">
        <v>4.7858999999999998</v>
      </c>
      <c r="E18" s="646">
        <v>2017</v>
      </c>
      <c r="F18" s="534" t="s">
        <v>471</v>
      </c>
      <c r="G18" s="527">
        <v>4.694</v>
      </c>
      <c r="H18" s="646">
        <v>21980</v>
      </c>
      <c r="I18" s="650" t="s">
        <v>472</v>
      </c>
      <c r="J18" s="404" t="s">
        <v>505</v>
      </c>
      <c r="K18" s="527" t="s">
        <v>429</v>
      </c>
      <c r="L18" s="527" t="s">
        <v>429</v>
      </c>
      <c r="M18" s="608">
        <f t="shared" si="0"/>
        <v>4.694</v>
      </c>
    </row>
    <row r="19" spans="1:13" ht="18.75" customHeight="1">
      <c r="A19" s="24"/>
      <c r="B19" s="607" t="s">
        <v>423</v>
      </c>
      <c r="C19" s="169"/>
    </row>
    <row r="20" spans="1:13" ht="18.75" customHeight="1">
      <c r="A20" s="24" t="s">
        <v>482</v>
      </c>
      <c r="B20" s="558"/>
      <c r="C20" s="169"/>
    </row>
    <row r="21" spans="1:13">
      <c r="A21" s="670" t="s">
        <v>483</v>
      </c>
      <c r="B21" s="559"/>
    </row>
    <row r="22" spans="1:13">
      <c r="A22" s="55" t="s">
        <v>484</v>
      </c>
      <c r="B22" s="560"/>
    </row>
  </sheetData>
  <mergeCells count="3">
    <mergeCell ref="I9:L9"/>
    <mergeCell ref="C9:E9"/>
    <mergeCell ref="F9:H9"/>
  </mergeCells>
  <phoneticPr fontId="13" type="noConversion"/>
  <printOptions horizontalCentered="1"/>
  <pageMargins left="0.25" right="0.25" top="0.75" bottom="0.75" header="0.3" footer="0.3"/>
  <pageSetup paperSize="17" scale="94" orientation="landscape" r:id="rId1"/>
  <headerFooter alignWithMargins="0">
    <oddFooter>&amp;L&amp;A&amp;CConfidentiality: Public&amp;R&amp;P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showGridLines="0" workbookViewId="0"/>
  </sheetViews>
  <sheetFormatPr defaultRowHeight="12.75"/>
  <cols>
    <col min="1" max="1" width="5.83203125" customWidth="1"/>
    <col min="2" max="2" width="1.83203125" customWidth="1"/>
    <col min="3" max="3" width="2.83203125" customWidth="1"/>
    <col min="4" max="4" width="28.83203125" customWidth="1"/>
    <col min="5" max="5" width="1.83203125" customWidth="1"/>
    <col min="6" max="6" width="10.83203125" customWidth="1"/>
    <col min="7" max="8" width="1.83203125" customWidth="1"/>
    <col min="9" max="10" width="10.83203125" customWidth="1"/>
    <col min="11" max="12" width="1.83203125" customWidth="1"/>
    <col min="13" max="14" width="10.83203125" customWidth="1"/>
    <col min="15" max="15" width="17.5" customWidth="1"/>
    <col min="16" max="16" width="23" customWidth="1"/>
    <col min="17" max="17" width="9.6640625" bestFit="1" customWidth="1"/>
  </cols>
  <sheetData>
    <row r="1" spans="1:17" s="3" customFormat="1">
      <c r="A1" s="5" t="str">
        <f>Applicant</f>
        <v>Alberta Electric System Operator</v>
      </c>
      <c r="B1" s="5"/>
      <c r="C1" s="5"/>
      <c r="D1" s="5"/>
      <c r="E1" s="5"/>
      <c r="F1" s="5"/>
      <c r="G1" s="5"/>
      <c r="H1" s="5"/>
      <c r="I1" s="5"/>
      <c r="J1" s="5"/>
      <c r="K1" s="5"/>
      <c r="N1" s="4"/>
      <c r="O1" s="4" t="str">
        <f ca="1">TablePrefix&amp;TRIM(MID(CELL("filename",T2),FIND("]",CELL("filename",T2))+1,4))&amp;TableSuffix</f>
        <v>Table H-3</v>
      </c>
    </row>
    <row r="2" spans="1:17" s="3" customFormat="1">
      <c r="A2" s="5" t="str">
        <f>Application</f>
        <v>2018 ISO Tariff Application</v>
      </c>
      <c r="B2" s="5"/>
      <c r="C2" s="5"/>
      <c r="D2" s="5"/>
      <c r="E2" s="5"/>
      <c r="F2" s="5"/>
      <c r="G2" s="5"/>
      <c r="H2" s="5"/>
      <c r="I2" s="5"/>
      <c r="J2" s="5"/>
      <c r="K2" s="5"/>
      <c r="N2" s="4"/>
      <c r="O2" s="4" t="str">
        <f>TableDate</f>
        <v>September 14, 2017</v>
      </c>
    </row>
    <row r="4" spans="1:17">
      <c r="A4" s="347" t="str">
        <f>TableGroup2</f>
        <v>Appendix H — 2018 Rate Calculations</v>
      </c>
      <c r="B4" s="6"/>
      <c r="C4" s="6"/>
      <c r="D4" s="6"/>
      <c r="E4" s="6"/>
      <c r="F4" s="6"/>
      <c r="G4" s="6"/>
      <c r="H4" s="6"/>
      <c r="I4" s="6"/>
      <c r="J4" s="6"/>
      <c r="K4" s="6"/>
      <c r="L4" s="6"/>
      <c r="M4" s="6"/>
      <c r="N4" s="6"/>
      <c r="O4" s="6"/>
    </row>
    <row r="5" spans="1:17">
      <c r="A5" s="6" t="s">
        <v>31</v>
      </c>
      <c r="B5" s="6"/>
      <c r="C5" s="6"/>
      <c r="D5" s="6"/>
      <c r="E5" s="6"/>
      <c r="F5" s="6"/>
      <c r="G5" s="6"/>
      <c r="H5" s="6"/>
      <c r="I5" s="6"/>
      <c r="J5" s="6"/>
      <c r="K5" s="6"/>
      <c r="L5" s="6"/>
      <c r="M5" s="6"/>
      <c r="N5" s="6"/>
      <c r="O5" s="6"/>
    </row>
    <row r="6" spans="1:17">
      <c r="I6" s="91"/>
    </row>
    <row r="7" spans="1:17" s="252" customFormat="1">
      <c r="F7" s="252" t="s">
        <v>2</v>
      </c>
      <c r="I7" s="252" t="s">
        <v>3</v>
      </c>
      <c r="J7" s="252" t="s">
        <v>4</v>
      </c>
      <c r="M7" s="252" t="s">
        <v>5</v>
      </c>
      <c r="N7" s="252" t="s">
        <v>25</v>
      </c>
      <c r="O7" s="517" t="s">
        <v>26</v>
      </c>
    </row>
    <row r="9" spans="1:17" s="44" customFormat="1">
      <c r="F9" s="62" t="s">
        <v>321</v>
      </c>
      <c r="H9" s="98"/>
      <c r="I9" s="45" t="s">
        <v>21</v>
      </c>
      <c r="J9" s="45"/>
      <c r="K9" s="94"/>
      <c r="L9" s="98"/>
      <c r="M9" s="45" t="s">
        <v>30</v>
      </c>
      <c r="N9" s="45"/>
      <c r="O9" s="45" t="s">
        <v>541</v>
      </c>
    </row>
    <row r="10" spans="1:17" s="47" customFormat="1" ht="25.5">
      <c r="A10" s="46"/>
      <c r="C10" s="48" t="s">
        <v>1</v>
      </c>
      <c r="D10" s="48"/>
      <c r="F10" s="46" t="s">
        <v>20</v>
      </c>
      <c r="H10" s="99"/>
      <c r="I10" s="46" t="s">
        <v>22</v>
      </c>
      <c r="J10" s="49" t="s">
        <v>23</v>
      </c>
      <c r="K10" s="95"/>
      <c r="L10" s="99"/>
      <c r="M10" s="46" t="s">
        <v>22</v>
      </c>
      <c r="N10" s="49" t="s">
        <v>23</v>
      </c>
      <c r="O10" s="427" t="s">
        <v>542</v>
      </c>
    </row>
    <row r="11" spans="1:17" s="24" customFormat="1" ht="18.95" customHeight="1">
      <c r="A11" s="7">
        <v>1</v>
      </c>
      <c r="C11" s="25" t="s">
        <v>6</v>
      </c>
      <c r="D11" s="25"/>
      <c r="E11" s="25"/>
      <c r="F11" s="124"/>
      <c r="G11" s="25"/>
      <c r="H11" s="103"/>
      <c r="I11" s="125"/>
      <c r="J11" s="124"/>
      <c r="K11" s="124"/>
      <c r="L11" s="103"/>
      <c r="M11" s="125"/>
      <c r="N11" s="124"/>
      <c r="O11" s="124"/>
      <c r="P11" s="738"/>
    </row>
    <row r="12" spans="1:17" ht="13.5">
      <c r="A12" s="7">
        <f t="shared" ref="A12:A34" si="0">A11+1</f>
        <v>2</v>
      </c>
      <c r="C12" t="s">
        <v>96</v>
      </c>
      <c r="F12" s="39">
        <f>$F$15*O12</f>
        <v>883.93064632090852</v>
      </c>
      <c r="H12" s="101"/>
      <c r="I12" s="38">
        <v>1</v>
      </c>
      <c r="J12" s="39">
        <f>F12*I12</f>
        <v>883.93064632090852</v>
      </c>
      <c r="K12" s="37"/>
      <c r="L12" s="101"/>
      <c r="M12" s="38">
        <f>1-I12</f>
        <v>0</v>
      </c>
      <c r="N12" s="129">
        <f>F12*M12</f>
        <v>0</v>
      </c>
      <c r="O12" s="739">
        <v>0.51405907142161578</v>
      </c>
      <c r="Q12" s="662"/>
    </row>
    <row r="13" spans="1:17" ht="13.5">
      <c r="A13" s="7">
        <f t="shared" si="0"/>
        <v>3</v>
      </c>
      <c r="C13" t="s">
        <v>377</v>
      </c>
      <c r="F13" s="83">
        <f>$F$15*O13</f>
        <v>442.92723314603973</v>
      </c>
      <c r="H13" s="101"/>
      <c r="I13" s="38">
        <v>1</v>
      </c>
      <c r="J13" s="80">
        <f>F13*I13</f>
        <v>442.92723314603973</v>
      </c>
      <c r="K13" s="41"/>
      <c r="L13" s="101"/>
      <c r="M13" s="38"/>
      <c r="N13" s="80">
        <f>F13*M13</f>
        <v>0</v>
      </c>
      <c r="O13" s="739">
        <v>0.25758894447894976</v>
      </c>
      <c r="Q13" s="662"/>
    </row>
    <row r="14" spans="1:17" ht="13.5">
      <c r="A14" s="7">
        <f t="shared" si="0"/>
        <v>4</v>
      </c>
      <c r="C14" t="s">
        <v>97</v>
      </c>
      <c r="F14" s="83">
        <f>$F$15*O14</f>
        <v>392.65393437270143</v>
      </c>
      <c r="H14" s="101"/>
      <c r="I14" s="38">
        <v>1</v>
      </c>
      <c r="J14" s="41">
        <f>F14*I14</f>
        <v>392.65393437270143</v>
      </c>
      <c r="K14" s="41"/>
      <c r="L14" s="101"/>
      <c r="M14" s="38">
        <f>1-I14</f>
        <v>0</v>
      </c>
      <c r="N14" s="80">
        <f>F14*M14</f>
        <v>0</v>
      </c>
      <c r="O14" s="739">
        <v>0.22835198409943447</v>
      </c>
      <c r="Q14" s="662"/>
    </row>
    <row r="15" spans="1:17" s="9" customFormat="1">
      <c r="A15" s="8">
        <f t="shared" si="0"/>
        <v>5</v>
      </c>
      <c r="C15" s="12" t="s">
        <v>98</v>
      </c>
      <c r="D15" s="12"/>
      <c r="E15" s="12"/>
      <c r="F15" s="16">
        <f>'H-1 Rev Req'!H32</f>
        <v>1719.5118138396497</v>
      </c>
      <c r="G15" s="12"/>
      <c r="H15" s="102"/>
      <c r="I15" s="14">
        <f>J15/F15</f>
        <v>1</v>
      </c>
      <c r="J15" s="16">
        <f>SUM(J12:J14)</f>
        <v>1719.5118138396497</v>
      </c>
      <c r="K15" s="96"/>
      <c r="L15" s="102"/>
      <c r="M15" s="14">
        <f>N15/F15</f>
        <v>0</v>
      </c>
      <c r="N15" s="31">
        <f>SUM(N7:N14)</f>
        <v>0</v>
      </c>
      <c r="O15" s="14">
        <f>SUM(O7:O14)</f>
        <v>1</v>
      </c>
    </row>
    <row r="16" spans="1:17" ht="18.95" customHeight="1">
      <c r="A16" s="7">
        <f t="shared" si="0"/>
        <v>6</v>
      </c>
      <c r="C16" s="2" t="s">
        <v>11</v>
      </c>
      <c r="D16" s="2"/>
      <c r="F16" s="433"/>
      <c r="H16" s="101"/>
      <c r="I16" s="38"/>
      <c r="J16" s="37"/>
      <c r="K16" s="37"/>
      <c r="L16" s="101"/>
      <c r="M16" s="38"/>
      <c r="N16" s="37"/>
      <c r="O16" s="37"/>
    </row>
    <row r="17" spans="1:17">
      <c r="A17" s="7">
        <f t="shared" si="0"/>
        <v>7</v>
      </c>
      <c r="C17" t="s">
        <v>12</v>
      </c>
      <c r="F17" s="39">
        <f>'H-1 Rev Req'!H47</f>
        <v>146.64535657901064</v>
      </c>
      <c r="H17" s="101"/>
      <c r="I17" s="38">
        <v>1</v>
      </c>
      <c r="J17" s="37">
        <f>F17*I17</f>
        <v>146.64535657901064</v>
      </c>
      <c r="K17" s="37"/>
      <c r="L17" s="101"/>
      <c r="M17" s="38">
        <f>1-I17</f>
        <v>0</v>
      </c>
      <c r="N17" s="39">
        <f>F17*M17</f>
        <v>0</v>
      </c>
      <c r="O17" s="37"/>
    </row>
    <row r="18" spans="1:17">
      <c r="A18" s="7">
        <f t="shared" si="0"/>
        <v>8</v>
      </c>
      <c r="C18" t="s">
        <v>13</v>
      </c>
      <c r="F18" s="434"/>
      <c r="H18" s="101"/>
      <c r="I18" s="38"/>
      <c r="J18" s="41"/>
      <c r="K18" s="41"/>
      <c r="L18" s="101"/>
      <c r="M18" s="38"/>
      <c r="N18" s="37"/>
      <c r="O18" s="37"/>
    </row>
    <row r="19" spans="1:17">
      <c r="A19" s="7">
        <f t="shared" si="0"/>
        <v>9</v>
      </c>
      <c r="D19" t="s">
        <v>14</v>
      </c>
      <c r="F19" s="509">
        <f>'H-1 Rev Req'!H50</f>
        <v>4.2631199999999998</v>
      </c>
      <c r="H19" s="101"/>
      <c r="I19" s="38">
        <v>1</v>
      </c>
      <c r="J19" s="41">
        <f t="shared" ref="J19:J26" si="1">F19*I19</f>
        <v>4.2631199999999998</v>
      </c>
      <c r="K19" s="41"/>
      <c r="L19" s="101"/>
      <c r="M19" s="38">
        <f t="shared" ref="M19:M25" si="2">1-I19</f>
        <v>0</v>
      </c>
      <c r="N19" s="80">
        <f>F19*M19</f>
        <v>0</v>
      </c>
      <c r="O19" s="37"/>
    </row>
    <row r="20" spans="1:17">
      <c r="A20" s="7">
        <f t="shared" si="0"/>
        <v>10</v>
      </c>
      <c r="D20" t="s">
        <v>15</v>
      </c>
      <c r="F20" s="509">
        <f>'H-1 Rev Req'!H51</f>
        <v>5.2836820000000007</v>
      </c>
      <c r="H20" s="101"/>
      <c r="I20" s="38">
        <v>1</v>
      </c>
      <c r="J20" s="41">
        <f t="shared" si="1"/>
        <v>5.2836820000000007</v>
      </c>
      <c r="K20" s="41"/>
      <c r="L20" s="101"/>
      <c r="M20" s="38">
        <f t="shared" si="2"/>
        <v>0</v>
      </c>
      <c r="N20" s="80">
        <f>F20*M20</f>
        <v>0</v>
      </c>
      <c r="O20" s="37"/>
    </row>
    <row r="21" spans="1:17">
      <c r="A21" s="7">
        <f t="shared" si="0"/>
        <v>11</v>
      </c>
      <c r="D21" t="s">
        <v>16</v>
      </c>
      <c r="F21" s="434">
        <f>'H-1 Rev Req'!H55</f>
        <v>2.79054</v>
      </c>
      <c r="H21" s="101"/>
      <c r="I21" s="38">
        <v>1</v>
      </c>
      <c r="J21" s="41">
        <f t="shared" si="1"/>
        <v>2.79054</v>
      </c>
      <c r="K21" s="41"/>
      <c r="L21" s="101"/>
      <c r="M21" s="38">
        <f t="shared" si="2"/>
        <v>0</v>
      </c>
      <c r="N21" s="80">
        <f>F21*M21</f>
        <v>0</v>
      </c>
      <c r="O21" s="37"/>
    </row>
    <row r="22" spans="1:17">
      <c r="A22" s="7">
        <f t="shared" si="0"/>
        <v>12</v>
      </c>
      <c r="D22" t="s">
        <v>17</v>
      </c>
      <c r="F22" s="509">
        <f>'H-1 Rev Req'!H56</f>
        <v>0</v>
      </c>
      <c r="H22" s="101"/>
      <c r="I22" s="38">
        <v>1</v>
      </c>
      <c r="J22" s="41">
        <f t="shared" si="1"/>
        <v>0</v>
      </c>
      <c r="K22" s="41"/>
      <c r="L22" s="101"/>
      <c r="M22" s="38">
        <f t="shared" si="2"/>
        <v>0</v>
      </c>
      <c r="N22" s="80">
        <f>F22*M22</f>
        <v>0</v>
      </c>
      <c r="O22" s="37"/>
    </row>
    <row r="23" spans="1:17">
      <c r="A23" s="7">
        <f t="shared" si="0"/>
        <v>13</v>
      </c>
      <c r="D23" t="s">
        <v>18</v>
      </c>
      <c r="F23" s="510">
        <f>'H-1 Rev Req'!H57</f>
        <v>0</v>
      </c>
      <c r="H23" s="101"/>
      <c r="I23" s="38">
        <v>1</v>
      </c>
      <c r="J23" s="41">
        <f t="shared" si="1"/>
        <v>0</v>
      </c>
      <c r="K23" s="41"/>
      <c r="L23" s="101"/>
      <c r="M23" s="38">
        <f t="shared" si="2"/>
        <v>0</v>
      </c>
      <c r="N23" s="80">
        <f>F23*M23</f>
        <v>0</v>
      </c>
      <c r="O23" s="37"/>
    </row>
    <row r="24" spans="1:17">
      <c r="A24" s="7">
        <f t="shared" si="0"/>
        <v>14</v>
      </c>
      <c r="D24" t="s">
        <v>369</v>
      </c>
      <c r="F24" s="511">
        <f>'H-1 Rev Req'!H52</f>
        <v>17.304666999999998</v>
      </c>
      <c r="H24" s="101"/>
      <c r="I24" s="38">
        <v>1</v>
      </c>
      <c r="J24" s="41">
        <f t="shared" si="1"/>
        <v>17.304666999999998</v>
      </c>
      <c r="K24" s="41"/>
      <c r="L24" s="101"/>
      <c r="M24" s="38">
        <f t="shared" si="2"/>
        <v>0</v>
      </c>
      <c r="N24" s="80"/>
      <c r="O24" s="37"/>
    </row>
    <row r="25" spans="1:17">
      <c r="A25" s="7">
        <f t="shared" si="0"/>
        <v>15</v>
      </c>
      <c r="D25" t="str">
        <f>'H-1 Rev Req'!D53</f>
        <v>Reliability Services from BC</v>
      </c>
      <c r="F25" s="511">
        <f>'H-1 Rev Req'!H53</f>
        <v>2.8571430000000002</v>
      </c>
      <c r="H25" s="101"/>
      <c r="I25" s="38">
        <v>1</v>
      </c>
      <c r="J25" s="41">
        <f t="shared" si="1"/>
        <v>2.8571430000000002</v>
      </c>
      <c r="K25" s="41"/>
      <c r="L25" s="101"/>
      <c r="M25" s="38">
        <f t="shared" si="2"/>
        <v>0</v>
      </c>
      <c r="N25" s="80"/>
      <c r="O25" s="37"/>
    </row>
    <row r="26" spans="1:17">
      <c r="A26" s="7">
        <f t="shared" si="0"/>
        <v>16</v>
      </c>
      <c r="D26" t="str">
        <f>'H-1 Rev Req'!D54</f>
        <v>Transmission Constraint Rebalancing (TCR)</v>
      </c>
      <c r="F26" s="511">
        <f>'H-1 Rev Req'!H54</f>
        <v>0.1</v>
      </c>
      <c r="H26" s="101"/>
      <c r="I26" s="38">
        <v>1</v>
      </c>
      <c r="J26" s="41">
        <f t="shared" si="1"/>
        <v>0.1</v>
      </c>
      <c r="K26" s="41"/>
      <c r="L26" s="101"/>
      <c r="M26" s="38"/>
      <c r="N26" s="80"/>
      <c r="O26" s="37"/>
    </row>
    <row r="27" spans="1:17" s="9" customFormat="1">
      <c r="A27" s="7">
        <f t="shared" si="0"/>
        <v>17</v>
      </c>
      <c r="C27" s="12" t="s">
        <v>82</v>
      </c>
      <c r="D27" s="12"/>
      <c r="E27" s="12"/>
      <c r="F27" s="16">
        <f>SUM(F17:F26)</f>
        <v>179.24450857901061</v>
      </c>
      <c r="G27" s="12"/>
      <c r="H27" s="102"/>
      <c r="I27" s="14">
        <f>J27/F27</f>
        <v>1</v>
      </c>
      <c r="J27" s="16">
        <f>SUM(J17:J26)</f>
        <v>179.24450857901061</v>
      </c>
      <c r="K27" s="96"/>
      <c r="L27" s="102"/>
      <c r="M27" s="14">
        <f>N27/F27</f>
        <v>0</v>
      </c>
      <c r="N27" s="31">
        <f>SUM(N17:N23)</f>
        <v>0</v>
      </c>
      <c r="O27" s="37"/>
    </row>
    <row r="28" spans="1:17" s="10" customFormat="1" ht="25.5" customHeight="1">
      <c r="A28" s="7">
        <f t="shared" si="0"/>
        <v>18</v>
      </c>
      <c r="C28" s="11" t="s">
        <v>9</v>
      </c>
      <c r="D28" s="11"/>
      <c r="E28" s="11"/>
      <c r="F28" s="15">
        <f>'H-1 Rev Req'!H63</f>
        <v>96.8</v>
      </c>
      <c r="G28" s="11"/>
      <c r="H28" s="100"/>
      <c r="I28" s="13">
        <v>0</v>
      </c>
      <c r="J28" s="15">
        <f>F28*I28</f>
        <v>0</v>
      </c>
      <c r="K28" s="15"/>
      <c r="L28" s="100"/>
      <c r="M28" s="13">
        <f>1-I28</f>
        <v>1</v>
      </c>
      <c r="N28" s="15">
        <f>F28*M28</f>
        <v>96.8</v>
      </c>
      <c r="O28" s="37"/>
    </row>
    <row r="29" spans="1:17" s="9" customFormat="1" ht="18.95" customHeight="1">
      <c r="A29" s="7">
        <f t="shared" si="0"/>
        <v>19</v>
      </c>
      <c r="C29" s="12" t="s">
        <v>8</v>
      </c>
      <c r="D29" s="12"/>
      <c r="E29" s="12"/>
      <c r="F29" s="692">
        <f>SUM('H-1 Rev Req'!H66:H68)</f>
        <v>15.450000000000001</v>
      </c>
      <c r="G29" s="12"/>
      <c r="H29" s="102"/>
      <c r="I29" s="258">
        <v>1</v>
      </c>
      <c r="J29" s="257">
        <f>F29*I29</f>
        <v>15.450000000000001</v>
      </c>
      <c r="K29" s="257"/>
      <c r="L29" s="102"/>
      <c r="M29" s="258">
        <f>1-I29</f>
        <v>0</v>
      </c>
      <c r="N29" s="259">
        <f>F29*M29</f>
        <v>0</v>
      </c>
      <c r="O29" s="37"/>
    </row>
    <row r="30" spans="1:17" s="9" customFormat="1" ht="18.95" customHeight="1">
      <c r="A30" s="7">
        <f t="shared" si="0"/>
        <v>20</v>
      </c>
      <c r="C30" s="12" t="s">
        <v>7</v>
      </c>
      <c r="D30" s="12"/>
      <c r="E30" s="12"/>
      <c r="F30" s="693">
        <f>SUM('H-1 Rev Req'!H73:H78,'H-1 Rev Req'!H82:H84)</f>
        <v>85.691141000000002</v>
      </c>
      <c r="G30" s="12"/>
      <c r="H30" s="102"/>
      <c r="I30" s="258">
        <v>1</v>
      </c>
      <c r="J30" s="257">
        <f>F30*I30</f>
        <v>85.691141000000002</v>
      </c>
      <c r="K30" s="257"/>
      <c r="L30" s="102"/>
      <c r="M30" s="258">
        <f>1-I30</f>
        <v>0</v>
      </c>
      <c r="N30" s="259">
        <f>F30*M30</f>
        <v>0</v>
      </c>
      <c r="O30" s="37"/>
    </row>
    <row r="31" spans="1:17" s="24" customFormat="1" ht="18.95" customHeight="1">
      <c r="A31" s="7">
        <f t="shared" si="0"/>
        <v>21</v>
      </c>
      <c r="C31" s="25" t="s">
        <v>10</v>
      </c>
      <c r="D31" s="25"/>
      <c r="E31" s="25"/>
      <c r="F31" s="26">
        <f>SUM(F15,F27:F30)</f>
        <v>2096.6974634186604</v>
      </c>
      <c r="G31" s="25"/>
      <c r="H31" s="103"/>
      <c r="I31" s="27">
        <f>J31/F31</f>
        <v>0.95383215667072552</v>
      </c>
      <c r="J31" s="26">
        <f>SUM(J15,J27:J30)</f>
        <v>1999.8974634186604</v>
      </c>
      <c r="K31" s="97"/>
      <c r="L31" s="103"/>
      <c r="M31" s="27">
        <f>N31/F31</f>
        <v>4.6167843329274517E-2</v>
      </c>
      <c r="N31" s="26">
        <f>SUM(N15,N27:N30)</f>
        <v>96.8</v>
      </c>
      <c r="O31" s="37"/>
      <c r="Q31" s="694"/>
    </row>
    <row r="32" spans="1:17">
      <c r="A32" s="7">
        <f t="shared" si="0"/>
        <v>22</v>
      </c>
      <c r="B32" s="22"/>
      <c r="C32" s="22" t="s">
        <v>34</v>
      </c>
      <c r="D32" s="22"/>
      <c r="H32" s="101"/>
      <c r="J32" s="40">
        <f>'H-4 Offsets'!I41</f>
        <v>17.556942803384157</v>
      </c>
      <c r="K32" s="40"/>
      <c r="L32" s="101"/>
      <c r="N32" s="40">
        <f>'H-4 Offsets'!L41</f>
        <v>-3.7139818678780587</v>
      </c>
      <c r="O32" s="37"/>
    </row>
    <row r="33" spans="1:15">
      <c r="A33" s="7">
        <f t="shared" si="0"/>
        <v>23</v>
      </c>
      <c r="B33" s="22"/>
      <c r="C33" s="22" t="s">
        <v>42</v>
      </c>
      <c r="D33" s="22"/>
      <c r="H33" s="101"/>
      <c r="J33">
        <v>0</v>
      </c>
      <c r="L33" s="101"/>
      <c r="N33" s="40">
        <f>-'H-4 Offsets'!F26</f>
        <v>4.3696799999999989</v>
      </c>
      <c r="O33" s="37"/>
    </row>
    <row r="34" spans="1:15" s="9" customFormat="1" ht="12.75" customHeight="1">
      <c r="A34" s="7">
        <f t="shared" si="0"/>
        <v>24</v>
      </c>
      <c r="C34" s="12" t="s">
        <v>44</v>
      </c>
      <c r="D34" s="12"/>
      <c r="H34" s="104"/>
      <c r="J34" s="29">
        <f>SUM(J31:J33)</f>
        <v>2017.4544062220446</v>
      </c>
      <c r="K34" s="96"/>
      <c r="L34" s="104"/>
      <c r="N34" s="29">
        <f>SUM(N31:N33)</f>
        <v>97.455698132121938</v>
      </c>
      <c r="O34" s="37"/>
    </row>
    <row r="35" spans="1:15" s="9" customFormat="1" ht="12.75" customHeight="1">
      <c r="A35" s="8"/>
      <c r="C35" s="12"/>
      <c r="D35" s="12"/>
      <c r="H35" s="105"/>
      <c r="J35" s="96"/>
      <c r="K35" s="96"/>
      <c r="L35" s="105"/>
      <c r="N35" s="96"/>
      <c r="O35" s="96"/>
    </row>
    <row r="36" spans="1:15">
      <c r="A36" t="s">
        <v>52</v>
      </c>
      <c r="C36" t="s">
        <v>513</v>
      </c>
    </row>
    <row r="37" spans="1:15">
      <c r="C37" t="s">
        <v>462</v>
      </c>
    </row>
    <row r="41" spans="1:15">
      <c r="H41">
        <v>103.23537399999999</v>
      </c>
    </row>
  </sheetData>
  <phoneticPr fontId="13" type="noConversion"/>
  <printOptions horizontalCentered="1"/>
  <pageMargins left="0.75" right="0.5" top="0.75" bottom="0.5" header="0.5" footer="0.5"/>
  <pageSetup fitToHeight="0" orientation="portrait" r:id="rId1"/>
  <headerFooter alignWithMargins="0">
    <oddFooter>&amp;L&amp;A&amp;CConfidentiality: Public&amp;R&amp;P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showGridLines="0" zoomScale="85" zoomScaleNormal="85" workbookViewId="0"/>
  </sheetViews>
  <sheetFormatPr defaultRowHeight="12.75"/>
  <cols>
    <col min="1" max="1" width="5.83203125" customWidth="1"/>
    <col min="2" max="2" width="1.83203125" customWidth="1"/>
    <col min="3" max="3" width="2.83203125" customWidth="1"/>
    <col min="4" max="4" width="28.83203125" customWidth="1"/>
    <col min="5" max="5" width="2" customWidth="1"/>
    <col min="6" max="6" width="9.1640625" bestFit="1" customWidth="1"/>
    <col min="7" max="7" width="2.1640625" customWidth="1"/>
    <col min="8" max="9" width="9.1640625" bestFit="1" customWidth="1"/>
    <col min="10" max="10" width="3.1640625" customWidth="1"/>
    <col min="11" max="12" width="9.1640625" bestFit="1" customWidth="1"/>
    <col min="13" max="13" width="3" style="235" customWidth="1"/>
    <col min="14" max="14" width="11.1640625" bestFit="1" customWidth="1"/>
    <col min="15" max="15" width="12.83203125" bestFit="1" customWidth="1"/>
    <col min="16" max="16" width="3" style="235" customWidth="1"/>
    <col min="17" max="17" width="9.1640625" bestFit="1" customWidth="1"/>
    <col min="18" max="18" width="9.5" bestFit="1" customWidth="1"/>
  </cols>
  <sheetData>
    <row r="1" spans="1:18" s="3" customFormat="1">
      <c r="A1" s="5" t="str">
        <f>Applicant</f>
        <v>Alberta Electric System Operator</v>
      </c>
      <c r="B1" s="5"/>
      <c r="C1" s="5"/>
      <c r="D1" s="5"/>
      <c r="E1" s="5"/>
      <c r="F1" s="5"/>
      <c r="G1" s="5"/>
      <c r="H1" s="5"/>
      <c r="I1" s="5"/>
      <c r="J1" s="5"/>
      <c r="M1" s="211"/>
      <c r="O1" s="4" t="str">
        <f ca="1">TablePrefix&amp;TRIM(MID(CELL("filename",A1),FIND("]",CELL("filename",A1))+1,4))&amp;TableSuffix</f>
        <v>Table H-4</v>
      </c>
      <c r="P1" s="211"/>
    </row>
    <row r="2" spans="1:18" s="3" customFormat="1">
      <c r="A2" s="5" t="str">
        <f>Application</f>
        <v>2018 ISO Tariff Application</v>
      </c>
      <c r="B2" s="5"/>
      <c r="C2" s="5"/>
      <c r="D2" s="5"/>
      <c r="E2" s="5"/>
      <c r="F2" s="5"/>
      <c r="G2" s="5"/>
      <c r="H2" s="5"/>
      <c r="I2" s="5"/>
      <c r="J2" s="5"/>
      <c r="M2" s="211"/>
      <c r="O2" s="4" t="str">
        <f>TableDate</f>
        <v>September 14, 2017</v>
      </c>
      <c r="P2" s="211"/>
    </row>
    <row r="3" spans="1:18">
      <c r="L3" s="409"/>
    </row>
    <row r="4" spans="1:18">
      <c r="A4" s="347" t="str">
        <f>TableGroup2</f>
        <v>Appendix H — 2018 Rate Calculations</v>
      </c>
      <c r="B4" s="6"/>
      <c r="C4" s="6"/>
      <c r="D4" s="6"/>
      <c r="E4" s="6"/>
      <c r="F4" s="6"/>
      <c r="G4" s="6"/>
      <c r="H4" s="6"/>
      <c r="I4" s="6"/>
      <c r="J4" s="6"/>
      <c r="K4" s="6"/>
      <c r="L4" s="6"/>
    </row>
    <row r="5" spans="1:18">
      <c r="A5" s="6" t="s">
        <v>34</v>
      </c>
      <c r="B5" s="6"/>
      <c r="C5" s="6"/>
      <c r="D5" s="6"/>
      <c r="E5" s="6"/>
      <c r="F5" s="6"/>
      <c r="G5" s="6"/>
      <c r="H5" s="6"/>
      <c r="I5" s="6"/>
      <c r="J5" s="6"/>
      <c r="K5" s="6"/>
      <c r="L5" s="6"/>
    </row>
    <row r="6" spans="1:18" ht="12.95" customHeight="1">
      <c r="I6" s="91"/>
      <c r="Q6" s="747" t="s">
        <v>485</v>
      </c>
      <c r="R6" s="747"/>
    </row>
    <row r="7" spans="1:18" s="252" customFormat="1">
      <c r="F7" s="517" t="s">
        <v>2</v>
      </c>
      <c r="H7" s="517" t="s">
        <v>3</v>
      </c>
      <c r="I7" s="517" t="s">
        <v>4</v>
      </c>
      <c r="K7" s="517" t="s">
        <v>5</v>
      </c>
      <c r="L7" s="517" t="s">
        <v>25</v>
      </c>
      <c r="M7" s="392"/>
      <c r="N7" s="517" t="s">
        <v>26</v>
      </c>
      <c r="O7" s="517" t="s">
        <v>27</v>
      </c>
      <c r="P7" s="392"/>
      <c r="Q7" s="747"/>
      <c r="R7" s="747"/>
    </row>
    <row r="8" spans="1:18">
      <c r="Q8" s="747"/>
      <c r="R8" s="747"/>
    </row>
    <row r="9" spans="1:18" s="44" customFormat="1">
      <c r="F9" s="62" t="s">
        <v>321</v>
      </c>
      <c r="H9" s="45" t="s">
        <v>21</v>
      </c>
      <c r="I9" s="45"/>
      <c r="J9" s="130"/>
      <c r="K9" s="45" t="s">
        <v>30</v>
      </c>
      <c r="L9" s="45"/>
      <c r="M9" s="130"/>
      <c r="N9" s="746" t="s">
        <v>427</v>
      </c>
      <c r="O9" s="746"/>
      <c r="P9" s="130"/>
      <c r="Q9" s="709" t="s">
        <v>321</v>
      </c>
      <c r="R9" s="710" t="s">
        <v>486</v>
      </c>
    </row>
    <row r="10" spans="1:18" s="47" customFormat="1" ht="29.45" customHeight="1">
      <c r="A10" s="46"/>
      <c r="C10" s="48" t="s">
        <v>1</v>
      </c>
      <c r="D10" s="48"/>
      <c r="F10" s="46" t="s">
        <v>20</v>
      </c>
      <c r="H10" s="46" t="s">
        <v>22</v>
      </c>
      <c r="I10" s="470" t="s">
        <v>23</v>
      </c>
      <c r="J10" s="152"/>
      <c r="K10" s="46" t="s">
        <v>22</v>
      </c>
      <c r="L10" s="49" t="s">
        <v>23</v>
      </c>
      <c r="M10" s="152"/>
      <c r="N10" s="550" t="s">
        <v>413</v>
      </c>
      <c r="O10" s="549" t="s">
        <v>110</v>
      </c>
      <c r="P10" s="152"/>
      <c r="Q10" s="708" t="s">
        <v>487</v>
      </c>
      <c r="R10" s="711" t="s">
        <v>488</v>
      </c>
    </row>
    <row r="11" spans="1:18" ht="18.95" customHeight="1">
      <c r="A11" s="7">
        <v>1</v>
      </c>
      <c r="C11" s="2" t="s">
        <v>36</v>
      </c>
      <c r="D11" s="2"/>
      <c r="F11" s="37"/>
      <c r="H11" s="38"/>
      <c r="I11" s="433"/>
      <c r="J11" s="235"/>
      <c r="K11" s="38"/>
      <c r="L11" s="37"/>
      <c r="N11" s="551"/>
      <c r="O11" s="533"/>
      <c r="Q11" s="712"/>
    </row>
    <row r="12" spans="1:18">
      <c r="A12" s="7">
        <f>A11+1</f>
        <v>2</v>
      </c>
      <c r="C12" t="s">
        <v>45</v>
      </c>
      <c r="F12" s="83">
        <v>-1.5000591599999999</v>
      </c>
      <c r="G12" s="175"/>
      <c r="H12" s="38">
        <v>1</v>
      </c>
      <c r="I12" s="135">
        <f>F12</f>
        <v>-1.5000591599999999</v>
      </c>
      <c r="J12" s="235"/>
      <c r="K12" s="38"/>
      <c r="L12" s="39"/>
      <c r="N12" s="592">
        <v>1250.0492999999999</v>
      </c>
      <c r="O12" s="539">
        <v>1200</v>
      </c>
      <c r="Q12" s="713">
        <f>-N12*O12/1000000</f>
        <v>-1.5000591599999999</v>
      </c>
      <c r="R12" s="372">
        <f>Q12-F12</f>
        <v>0</v>
      </c>
    </row>
    <row r="13" spans="1:18">
      <c r="A13" s="7">
        <f>A12+1</f>
        <v>3</v>
      </c>
      <c r="C13" t="s">
        <v>37</v>
      </c>
      <c r="F13" s="393"/>
      <c r="G13" s="175"/>
      <c r="H13" s="38"/>
      <c r="I13" s="135">
        <f t="shared" ref="I13:I28" si="0">F13</f>
        <v>0</v>
      </c>
      <c r="J13" s="235"/>
      <c r="K13" s="38"/>
      <c r="L13" s="42"/>
      <c r="N13" s="535"/>
      <c r="O13" s="533"/>
      <c r="Q13" s="713"/>
      <c r="R13" s="372"/>
    </row>
    <row r="14" spans="1:18" ht="13.5">
      <c r="A14" s="7"/>
      <c r="D14" s="531" t="s">
        <v>110</v>
      </c>
      <c r="F14" s="393">
        <v>-3.1446281886984485E-2</v>
      </c>
      <c r="G14" s="175"/>
      <c r="H14" s="38">
        <v>1</v>
      </c>
      <c r="I14" s="135">
        <f t="shared" si="0"/>
        <v>-3.1446281886984485E-2</v>
      </c>
      <c r="J14" s="235"/>
      <c r="K14" s="38"/>
      <c r="L14" s="42"/>
      <c r="N14" s="542">
        <v>6893.3591391990203</v>
      </c>
      <c r="O14" s="543">
        <f>'H-11 Other Rates'!L26</f>
        <v>4.5618226545263703</v>
      </c>
      <c r="Q14" s="713">
        <f>-N14*O14/1000000</f>
        <v>-3.1446281886984485E-2</v>
      </c>
      <c r="R14" s="372">
        <f>Q14-F14</f>
        <v>0</v>
      </c>
    </row>
    <row r="15" spans="1:18" ht="13.5">
      <c r="A15" s="7"/>
      <c r="D15" s="531" t="s">
        <v>433</v>
      </c>
      <c r="F15" s="393">
        <v>-5.0000000000000001E-4</v>
      </c>
      <c r="G15" s="175"/>
      <c r="H15" s="38">
        <v>1</v>
      </c>
      <c r="I15" s="135">
        <f t="shared" si="0"/>
        <v>-5.0000000000000001E-4</v>
      </c>
      <c r="J15" s="235"/>
      <c r="K15" s="38"/>
      <c r="L15" s="42"/>
      <c r="N15" s="542">
        <v>1</v>
      </c>
      <c r="O15" s="539">
        <v>500</v>
      </c>
      <c r="Q15" s="713">
        <f>-N15*O15/1000000</f>
        <v>-5.0000000000000001E-4</v>
      </c>
      <c r="R15" s="372">
        <f>Q15-F15</f>
        <v>0</v>
      </c>
    </row>
    <row r="16" spans="1:18">
      <c r="A16" s="7">
        <f>A13+1</f>
        <v>4</v>
      </c>
      <c r="C16" t="s">
        <v>351</v>
      </c>
      <c r="F16" s="83"/>
      <c r="G16" s="175"/>
      <c r="H16" s="38"/>
      <c r="I16" s="135">
        <f t="shared" si="0"/>
        <v>0</v>
      </c>
      <c r="J16" s="235"/>
      <c r="K16" s="38"/>
      <c r="L16" s="41"/>
      <c r="N16" s="532"/>
      <c r="O16" s="533"/>
      <c r="Q16" s="713"/>
      <c r="R16" s="372"/>
    </row>
    <row r="17" spans="1:18" ht="13.5">
      <c r="A17" s="7"/>
      <c r="D17" s="531" t="s">
        <v>110</v>
      </c>
      <c r="F17" s="83">
        <v>-7.2957030624825876</v>
      </c>
      <c r="G17" s="175"/>
      <c r="H17" s="38">
        <v>1</v>
      </c>
      <c r="I17" s="135">
        <f t="shared" si="0"/>
        <v>-7.2957030624825876</v>
      </c>
      <c r="J17" s="235"/>
      <c r="K17" s="38"/>
      <c r="L17" s="41"/>
      <c r="N17" s="592">
        <v>1048228.9078786001</v>
      </c>
      <c r="O17" s="543">
        <f>'H-11 Other Rates'!L34</f>
        <v>6.9600284896240767</v>
      </c>
      <c r="Q17" s="713">
        <f>-N17*O17/1000000</f>
        <v>-7.2957030624825876</v>
      </c>
      <c r="R17" s="372">
        <f>Q17-F17</f>
        <v>0</v>
      </c>
    </row>
    <row r="18" spans="1:18" ht="13.5">
      <c r="A18" s="7"/>
      <c r="D18" s="531" t="s">
        <v>433</v>
      </c>
      <c r="F18" s="83">
        <v>-6.5000000000000002E-2</v>
      </c>
      <c r="G18" s="175"/>
      <c r="H18" s="38">
        <v>1</v>
      </c>
      <c r="I18" s="135">
        <f t="shared" si="0"/>
        <v>-6.5000000000000002E-2</v>
      </c>
      <c r="J18" s="235"/>
      <c r="K18" s="38"/>
      <c r="L18" s="41"/>
      <c r="N18" s="536">
        <v>130</v>
      </c>
      <c r="O18" s="539">
        <v>500</v>
      </c>
      <c r="Q18" s="713">
        <f>-N18*O18/1000000</f>
        <v>-6.5000000000000002E-2</v>
      </c>
      <c r="R18" s="372">
        <f>Q18-F18</f>
        <v>0</v>
      </c>
    </row>
    <row r="19" spans="1:18">
      <c r="A19" s="7">
        <f>A16+1</f>
        <v>5</v>
      </c>
      <c r="C19" t="s">
        <v>84</v>
      </c>
      <c r="F19" s="588">
        <v>2.6516067399999983</v>
      </c>
      <c r="G19" s="175"/>
      <c r="H19" s="38">
        <v>1</v>
      </c>
      <c r="I19" s="135">
        <f t="shared" si="0"/>
        <v>2.6516067399999983</v>
      </c>
      <c r="J19" s="235"/>
      <c r="K19" s="38"/>
      <c r="L19" s="41"/>
      <c r="N19" s="532" t="s">
        <v>429</v>
      </c>
      <c r="O19" s="533" t="s">
        <v>429</v>
      </c>
      <c r="Q19" s="713">
        <v>2.6516067399999983</v>
      </c>
      <c r="R19" s="372">
        <f>Q19-F19</f>
        <v>0</v>
      </c>
    </row>
    <row r="20" spans="1:18">
      <c r="A20" s="7">
        <f>A19+1</f>
        <v>6</v>
      </c>
      <c r="C20" t="s">
        <v>85</v>
      </c>
      <c r="F20" s="421"/>
      <c r="G20" s="175"/>
      <c r="H20" s="38"/>
      <c r="I20" s="135">
        <f t="shared" si="0"/>
        <v>0</v>
      </c>
      <c r="J20" s="235"/>
      <c r="K20" s="38"/>
      <c r="L20" s="41"/>
      <c r="N20" s="532"/>
      <c r="O20" s="533"/>
      <c r="Q20" s="713"/>
      <c r="R20" s="372"/>
    </row>
    <row r="21" spans="1:18" ht="13.5">
      <c r="A21" s="7"/>
      <c r="D21" s="529" t="s">
        <v>414</v>
      </c>
      <c r="F21" s="421">
        <v>1.5146695394999994</v>
      </c>
      <c r="G21" s="175"/>
      <c r="H21" s="38">
        <v>1</v>
      </c>
      <c r="I21" s="135">
        <f t="shared" si="0"/>
        <v>1.5146695394999994</v>
      </c>
      <c r="J21" s="235"/>
      <c r="K21" s="38"/>
      <c r="L21" s="41"/>
      <c r="N21" s="592">
        <v>189.45209999999994</v>
      </c>
      <c r="O21" s="707">
        <f>'H-8 DTS Rate'!V19</f>
        <v>7995</v>
      </c>
      <c r="Q21" s="713">
        <f>N21*O21/1000000</f>
        <v>1.5146695394999994</v>
      </c>
      <c r="R21" s="372">
        <f t="shared" ref="R21:R28" si="1">Q21-F21</f>
        <v>0</v>
      </c>
    </row>
    <row r="22" spans="1:18" ht="13.5">
      <c r="A22" s="7"/>
      <c r="D22" s="530" t="s">
        <v>415</v>
      </c>
      <c r="F22" s="421">
        <v>4.274336137286614</v>
      </c>
      <c r="G22" s="175"/>
      <c r="H22" s="38">
        <v>1</v>
      </c>
      <c r="I22" s="135">
        <f t="shared" si="0"/>
        <v>4.274336137286614</v>
      </c>
      <c r="J22" s="235"/>
      <c r="K22" s="38"/>
      <c r="L22" s="41"/>
      <c r="N22" s="592">
        <v>1317.2068219681398</v>
      </c>
      <c r="O22" s="707">
        <f>'H-8 DTS Rate'!V20</f>
        <v>3245</v>
      </c>
      <c r="Q22" s="713">
        <f>N22*O22/1000000</f>
        <v>4.274336137286614</v>
      </c>
      <c r="R22" s="372">
        <f t="shared" si="1"/>
        <v>0</v>
      </c>
    </row>
    <row r="23" spans="1:18" ht="13.5">
      <c r="A23" s="7"/>
      <c r="D23" s="529" t="s">
        <v>416</v>
      </c>
      <c r="F23" s="421">
        <v>2.8636684115432645</v>
      </c>
      <c r="G23" s="175"/>
      <c r="H23" s="38">
        <v>1</v>
      </c>
      <c r="I23" s="135">
        <f t="shared" si="0"/>
        <v>2.8636684115432645</v>
      </c>
      <c r="J23" s="235"/>
      <c r="K23" s="38"/>
      <c r="L23" s="41"/>
      <c r="N23" s="592">
        <v>1409.2856356020002</v>
      </c>
      <c r="O23" s="707">
        <f>'H-8 DTS Rate'!V21</f>
        <v>2032</v>
      </c>
      <c r="Q23" s="713">
        <f>N23*O23/1000000</f>
        <v>2.8636684115432645</v>
      </c>
      <c r="R23" s="372">
        <f t="shared" si="1"/>
        <v>0</v>
      </c>
    </row>
    <row r="24" spans="1:18" ht="13.5">
      <c r="A24" s="7"/>
      <c r="D24" s="529" t="s">
        <v>417</v>
      </c>
      <c r="F24" s="421">
        <v>3.9869994430381017</v>
      </c>
      <c r="G24" s="175"/>
      <c r="H24" s="38">
        <v>1</v>
      </c>
      <c r="I24" s="135">
        <f t="shared" si="0"/>
        <v>3.9869994430381017</v>
      </c>
      <c r="J24" s="235"/>
      <c r="K24" s="38"/>
      <c r="L24" s="41"/>
      <c r="N24" s="592">
        <v>2805.7701921450398</v>
      </c>
      <c r="O24" s="707">
        <f>'H-8 DTS Rate'!V22</f>
        <v>1421</v>
      </c>
      <c r="Q24" s="713">
        <f>N24*O24/1000000</f>
        <v>3.9869994430381017</v>
      </c>
      <c r="R24" s="372">
        <f t="shared" si="1"/>
        <v>0</v>
      </c>
    </row>
    <row r="25" spans="1:18" ht="13.5">
      <c r="A25" s="7"/>
      <c r="D25" s="529" t="s">
        <v>418</v>
      </c>
      <c r="F25" s="421">
        <v>17.587320693650966</v>
      </c>
      <c r="G25" s="175"/>
      <c r="H25" s="38">
        <v>1</v>
      </c>
      <c r="I25" s="135">
        <f t="shared" si="0"/>
        <v>17.587320693650966</v>
      </c>
      <c r="J25" s="235"/>
      <c r="K25" s="38"/>
      <c r="L25" s="41"/>
      <c r="N25" s="592">
        <v>15135.387860284822</v>
      </c>
      <c r="O25" s="707">
        <f>'H-8 DTS Rate'!V23</f>
        <v>1162</v>
      </c>
      <c r="Q25" s="713">
        <f>N25*O25/1000000</f>
        <v>17.587320693650966</v>
      </c>
      <c r="R25" s="372">
        <f t="shared" si="1"/>
        <v>0</v>
      </c>
    </row>
    <row r="26" spans="1:18">
      <c r="A26" s="7">
        <f>A20+1</f>
        <v>7</v>
      </c>
      <c r="C26" t="s">
        <v>54</v>
      </c>
      <c r="F26" s="83">
        <v>-4.3696799999999989</v>
      </c>
      <c r="G26" s="175"/>
      <c r="H26" s="38">
        <v>1</v>
      </c>
      <c r="I26" s="135">
        <f t="shared" si="0"/>
        <v>-4.3696799999999989</v>
      </c>
      <c r="J26" s="235"/>
      <c r="K26" s="38"/>
      <c r="L26" s="41"/>
      <c r="N26" s="536">
        <v>58262.399999999987</v>
      </c>
      <c r="O26" s="721">
        <v>75</v>
      </c>
      <c r="Q26" s="713">
        <f>-N26*O26/1000000</f>
        <v>-4.3696799999999989</v>
      </c>
      <c r="R26" s="372">
        <f t="shared" si="1"/>
        <v>0</v>
      </c>
    </row>
    <row r="27" spans="1:18">
      <c r="A27" s="7">
        <f t="shared" ref="A27:A32" si="2">A26+1</f>
        <v>8</v>
      </c>
      <c r="C27" t="s">
        <v>161</v>
      </c>
      <c r="F27" s="83">
        <v>-1.5349116572652191</v>
      </c>
      <c r="G27" s="175"/>
      <c r="H27" s="38">
        <v>1</v>
      </c>
      <c r="I27" s="135">
        <f t="shared" si="0"/>
        <v>-1.5349116572652191</v>
      </c>
      <c r="J27" s="235"/>
      <c r="K27" s="38"/>
      <c r="L27" s="41"/>
      <c r="N27" s="532" t="s">
        <v>429</v>
      </c>
      <c r="O27" s="533" t="s">
        <v>429</v>
      </c>
      <c r="Q27" s="722">
        <f>-'H-14 FTS Rate'!Q25/1000</f>
        <v>-1.5349116572652191</v>
      </c>
      <c r="R27" s="372">
        <f t="shared" si="1"/>
        <v>0</v>
      </c>
    </row>
    <row r="28" spans="1:18">
      <c r="A28" s="7">
        <f t="shared" si="2"/>
        <v>9</v>
      </c>
      <c r="C28" t="s">
        <v>38</v>
      </c>
      <c r="F28" s="83">
        <v>-0.52435799999999999</v>
      </c>
      <c r="G28" s="175"/>
      <c r="H28" s="38">
        <v>1</v>
      </c>
      <c r="I28" s="135">
        <f t="shared" si="0"/>
        <v>-0.52435799999999999</v>
      </c>
      <c r="J28" s="235"/>
      <c r="K28" s="38"/>
      <c r="L28" s="41"/>
      <c r="N28" s="532" t="s">
        <v>429</v>
      </c>
      <c r="O28" s="545" t="s">
        <v>429</v>
      </c>
      <c r="Q28" s="722">
        <f>-(318654+4745*12+1737*12+10660*12)/1000000</f>
        <v>-0.52435799999999999</v>
      </c>
      <c r="R28" s="714">
        <f t="shared" si="1"/>
        <v>0</v>
      </c>
    </row>
    <row r="29" spans="1:18" s="9" customFormat="1" ht="18.95" customHeight="1">
      <c r="A29" s="8">
        <f t="shared" si="2"/>
        <v>10</v>
      </c>
      <c r="C29" s="12" t="s">
        <v>35</v>
      </c>
      <c r="D29" s="12"/>
      <c r="E29" s="12"/>
      <c r="F29" s="31">
        <f>SUM(F12:F28)</f>
        <v>17.556942803384157</v>
      </c>
      <c r="G29" s="12"/>
      <c r="H29" s="14">
        <v>1</v>
      </c>
      <c r="I29" s="555">
        <f>SUM(I12:I28)</f>
        <v>17.556942803384157</v>
      </c>
      <c r="J29" s="554"/>
      <c r="K29" s="14">
        <f>L29/F29</f>
        <v>0</v>
      </c>
      <c r="L29" s="16">
        <f>SUM(L12:L28)</f>
        <v>0</v>
      </c>
      <c r="M29" s="105"/>
      <c r="N29" s="544"/>
      <c r="O29" s="534"/>
      <c r="P29" s="105"/>
      <c r="Q29" s="715">
        <f>SUM(Q12:Q28)</f>
        <v>17.556942803384157</v>
      </c>
      <c r="R29" s="372"/>
    </row>
    <row r="30" spans="1:18" ht="18.95" customHeight="1">
      <c r="A30" s="7">
        <f t="shared" si="2"/>
        <v>11</v>
      </c>
      <c r="C30" s="2" t="s">
        <v>39</v>
      </c>
      <c r="D30" s="2"/>
      <c r="F30" s="83"/>
      <c r="H30" s="38"/>
      <c r="I30" s="433"/>
      <c r="J30" s="235"/>
      <c r="K30" s="38"/>
      <c r="L30" s="37"/>
      <c r="N30" s="537"/>
      <c r="O30" s="534"/>
      <c r="Q30" s="716"/>
      <c r="R30" s="372"/>
    </row>
    <row r="31" spans="1:18">
      <c r="A31" s="7">
        <f t="shared" si="2"/>
        <v>12</v>
      </c>
      <c r="C31" t="s">
        <v>41</v>
      </c>
      <c r="F31" s="83">
        <v>-7.6608519590391604E-3</v>
      </c>
      <c r="H31" s="38"/>
      <c r="I31" s="135"/>
      <c r="J31" s="235"/>
      <c r="K31" s="38">
        <f>1-H31</f>
        <v>1</v>
      </c>
      <c r="L31" s="39">
        <f>F31*K31</f>
        <v>-7.6608519590391604E-3</v>
      </c>
      <c r="N31" s="592">
        <v>6893.3591391990203</v>
      </c>
      <c r="O31" s="589">
        <v>2.6100000000000002E-2</v>
      </c>
      <c r="Q31" s="713">
        <f>-N31*O31*'H-12 Determinants'!$J$20/1000000</f>
        <v>-7.6608519590391604E-3</v>
      </c>
      <c r="R31" s="372">
        <f>Q31-F31</f>
        <v>0</v>
      </c>
    </row>
    <row r="32" spans="1:18">
      <c r="A32" s="7">
        <f t="shared" si="2"/>
        <v>13</v>
      </c>
      <c r="C32" t="s">
        <v>350</v>
      </c>
      <c r="F32" s="393"/>
      <c r="H32" s="38"/>
      <c r="I32" s="135"/>
      <c r="J32" s="235"/>
      <c r="K32" s="38"/>
      <c r="L32" s="39"/>
      <c r="N32" s="538"/>
      <c r="O32" s="534"/>
      <c r="Q32" s="716"/>
      <c r="R32" s="372"/>
    </row>
    <row r="33" spans="1:18" ht="13.5">
      <c r="A33" s="7"/>
      <c r="D33" s="531" t="s">
        <v>430</v>
      </c>
      <c r="F33" s="393">
        <v>-0.21198651635700003</v>
      </c>
      <c r="H33" s="38"/>
      <c r="I33" s="135"/>
      <c r="J33" s="235"/>
      <c r="K33" s="38">
        <f>1-H33</f>
        <v>1</v>
      </c>
      <c r="L33" s="39">
        <f>F33*K33</f>
        <v>-0.21198651635700003</v>
      </c>
      <c r="N33" s="592">
        <v>646564.5</v>
      </c>
      <c r="O33" s="541">
        <v>7.7000000000000002E-3</v>
      </c>
      <c r="Q33" s="716">
        <f>-N33*O33*'H-12 Determinants'!$J$20/1000000</f>
        <v>-0.21198651635700003</v>
      </c>
      <c r="R33" s="372">
        <f>Q33-F33</f>
        <v>0</v>
      </c>
    </row>
    <row r="34" spans="1:18" ht="13.5">
      <c r="A34" s="7"/>
      <c r="D34" s="531" t="s">
        <v>432</v>
      </c>
      <c r="F34" s="393">
        <v>-0.21106172559499997</v>
      </c>
      <c r="H34" s="38"/>
      <c r="I34" s="135"/>
      <c r="J34" s="235"/>
      <c r="K34" s="38">
        <f>1-H34</f>
        <v>1</v>
      </c>
      <c r="L34" s="39">
        <f>F34*K34</f>
        <v>-0.21106172559499997</v>
      </c>
      <c r="N34" s="592">
        <v>215514.25</v>
      </c>
      <c r="O34" s="541">
        <v>2.3E-2</v>
      </c>
      <c r="Q34" s="716">
        <f>-N34*O34*'H-12 Determinants'!$J$20/1000000</f>
        <v>-0.21106172559499997</v>
      </c>
      <c r="R34" s="372">
        <f>Q34-F34</f>
        <v>0</v>
      </c>
    </row>
    <row r="35" spans="1:18">
      <c r="A35" s="7">
        <f>A32+1</f>
        <v>14</v>
      </c>
      <c r="C35" t="s">
        <v>86</v>
      </c>
      <c r="F35" s="83"/>
      <c r="H35" s="38"/>
      <c r="I35" s="135"/>
      <c r="J35" s="235"/>
      <c r="K35" s="38"/>
      <c r="L35" s="39"/>
      <c r="N35" s="591"/>
      <c r="O35" s="540"/>
      <c r="Q35" s="716"/>
      <c r="R35" s="372"/>
    </row>
    <row r="36" spans="1:18" ht="13.5">
      <c r="A36" s="7"/>
      <c r="D36" s="531" t="s">
        <v>430</v>
      </c>
      <c r="F36" s="83">
        <v>-0.86411593113599994</v>
      </c>
      <c r="H36" s="38"/>
      <c r="I36" s="135"/>
      <c r="J36" s="235"/>
      <c r="K36" s="38">
        <f>1-H36</f>
        <v>1</v>
      </c>
      <c r="L36" s="39">
        <f>F36*K36</f>
        <v>-0.86411593113599994</v>
      </c>
      <c r="N36" s="592">
        <v>792732</v>
      </c>
      <c r="O36" s="541">
        <v>2.5600000000000001E-2</v>
      </c>
      <c r="Q36" s="716">
        <f>-N36*O36*'H-12 Determinants'!$J$20/1000000</f>
        <v>-0.86411593113599994</v>
      </c>
      <c r="R36" s="372">
        <f>Q36-F36</f>
        <v>0</v>
      </c>
    </row>
    <row r="37" spans="1:18" ht="13.5">
      <c r="A37" s="7"/>
      <c r="D37" s="531" t="s">
        <v>431</v>
      </c>
      <c r="F37" s="83">
        <v>-0.2303595346710198</v>
      </c>
      <c r="H37" s="38"/>
      <c r="I37" s="135"/>
      <c r="J37" s="235"/>
      <c r="K37" s="38">
        <f>1-H37</f>
        <v>1</v>
      </c>
      <c r="L37" s="39">
        <f>F37*K37</f>
        <v>-0.2303595346710198</v>
      </c>
      <c r="N37" s="592">
        <v>213835.60233610001</v>
      </c>
      <c r="O37" s="541">
        <v>2.53E-2</v>
      </c>
      <c r="Q37" s="716">
        <f>-N37*O37*'H-12 Determinants'!$J$20/1000000</f>
        <v>-0.2303595346710198</v>
      </c>
      <c r="R37" s="372">
        <f>Q37-F37</f>
        <v>0</v>
      </c>
    </row>
    <row r="38" spans="1:18" ht="13.5">
      <c r="A38" s="7"/>
      <c r="D38" s="531" t="s">
        <v>432</v>
      </c>
      <c r="F38" s="83">
        <v>-1.721730816E-2</v>
      </c>
      <c r="H38" s="38"/>
      <c r="I38" s="135"/>
      <c r="J38" s="235"/>
      <c r="K38" s="38">
        <f>1-H38</f>
        <v>1</v>
      </c>
      <c r="L38" s="39">
        <f>F38*K38</f>
        <v>-1.721730816E-2</v>
      </c>
      <c r="N38" s="592">
        <v>6318</v>
      </c>
      <c r="O38" s="541">
        <v>6.4000000000000001E-2</v>
      </c>
      <c r="Q38" s="717">
        <f>-N38*O38*'H-12 Determinants'!$J$20/1000000</f>
        <v>-1.721730816E-2</v>
      </c>
      <c r="R38" s="403">
        <f>Q38-F38</f>
        <v>0</v>
      </c>
    </row>
    <row r="39" spans="1:18" ht="13.5">
      <c r="A39" s="7"/>
      <c r="D39" s="531" t="s">
        <v>428</v>
      </c>
      <c r="F39" s="83">
        <v>-2.1715800000000001</v>
      </c>
      <c r="H39" s="38"/>
      <c r="I39" s="135"/>
      <c r="J39" s="235"/>
      <c r="K39" s="38">
        <v>1</v>
      </c>
      <c r="L39" s="39">
        <f>F39*K39</f>
        <v>-2.1715800000000001</v>
      </c>
      <c r="N39" s="546">
        <v>102</v>
      </c>
      <c r="O39" s="699">
        <v>500</v>
      </c>
      <c r="Q39" s="718">
        <f>-N39*O39*'H-12 Determinants'!$J$20/1000000</f>
        <v>-2.1715800000000001</v>
      </c>
      <c r="R39" s="714">
        <f>Q39-F39</f>
        <v>0</v>
      </c>
    </row>
    <row r="40" spans="1:18" s="9" customFormat="1" ht="18.95" customHeight="1">
      <c r="A40" s="8">
        <f>A35+1</f>
        <v>15</v>
      </c>
      <c r="C40" s="12" t="s">
        <v>40</v>
      </c>
      <c r="D40" s="12"/>
      <c r="E40" s="12"/>
      <c r="F40" s="31">
        <f>SUM(F31:F39)</f>
        <v>-3.7139818678780587</v>
      </c>
      <c r="G40" s="12"/>
      <c r="H40" s="672">
        <v>0</v>
      </c>
      <c r="I40" s="671">
        <v>0</v>
      </c>
      <c r="J40" s="554"/>
      <c r="K40" s="14">
        <v>1</v>
      </c>
      <c r="L40" s="695">
        <f>F40*K40</f>
        <v>-3.7139818678780587</v>
      </c>
      <c r="M40" s="105"/>
      <c r="N40" s="548"/>
      <c r="O40" s="547"/>
      <c r="P40" s="105"/>
      <c r="Q40" s="719">
        <f>SUM(Q31:Q39)</f>
        <v>-3.7139818678780587</v>
      </c>
      <c r="R40" s="372"/>
    </row>
    <row r="41" spans="1:18" s="24" customFormat="1" ht="19.350000000000001" customHeight="1">
      <c r="A41" s="7">
        <f>A40+1</f>
        <v>16</v>
      </c>
      <c r="C41" s="25" t="s">
        <v>43</v>
      </c>
      <c r="D41" s="25"/>
      <c r="E41" s="25"/>
      <c r="F41" s="377">
        <f>F29+F40</f>
        <v>13.842960935506099</v>
      </c>
      <c r="G41" s="25"/>
      <c r="H41" s="27">
        <f>I41/F41</f>
        <v>1.2682938921218789</v>
      </c>
      <c r="I41" s="556">
        <f>SUM(I29,I40)</f>
        <v>17.556942803384157</v>
      </c>
      <c r="J41" s="515"/>
      <c r="K41" s="27">
        <f>L41/F41</f>
        <v>-0.26829389212187904</v>
      </c>
      <c r="L41" s="377">
        <f>SUM(L29,L40)</f>
        <v>-3.7139818678780587</v>
      </c>
      <c r="M41" s="552"/>
      <c r="N41" s="534"/>
      <c r="O41" s="534"/>
      <c r="P41" s="552"/>
      <c r="Q41" s="716"/>
      <c r="R41" s="372"/>
    </row>
    <row r="42" spans="1:18" s="24" customFormat="1" ht="19.350000000000001" customHeight="1">
      <c r="A42" s="7"/>
      <c r="C42" s="25"/>
      <c r="D42" s="25"/>
      <c r="E42" s="25"/>
      <c r="F42" s="514"/>
      <c r="G42" s="25"/>
      <c r="H42" s="515"/>
      <c r="I42" s="516"/>
      <c r="J42" s="25"/>
      <c r="K42" s="515"/>
      <c r="L42" s="514"/>
      <c r="M42" s="553"/>
      <c r="P42" s="553"/>
      <c r="Q42" s="448"/>
    </row>
  </sheetData>
  <mergeCells count="2">
    <mergeCell ref="N9:O9"/>
    <mergeCell ref="Q6:R8"/>
  </mergeCells>
  <phoneticPr fontId="13" type="noConversion"/>
  <printOptions horizontalCentered="1"/>
  <pageMargins left="0.75" right="0.5" top="0.75" bottom="0.5" header="0.5" footer="0.5"/>
  <pageSetup scale="95" fitToHeight="0" orientation="portrait" r:id="rId1"/>
  <headerFooter alignWithMargins="0">
    <oddFooter>&amp;L&amp;A&amp;CConfidentiality: Public&amp;R&amp;P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showGridLines="0" zoomScaleNormal="100" workbookViewId="0"/>
  </sheetViews>
  <sheetFormatPr defaultColWidth="9" defaultRowHeight="12.75"/>
  <cols>
    <col min="1" max="1" width="4.83203125" style="436" customWidth="1"/>
    <col min="2" max="2" width="1" style="436" customWidth="1"/>
    <col min="3" max="3" width="2.83203125" style="436" customWidth="1"/>
    <col min="4" max="4" width="28.83203125" style="436" customWidth="1"/>
    <col min="5" max="5" width="1" style="436" customWidth="1"/>
    <col min="6" max="6" width="10.1640625" style="436" customWidth="1"/>
    <col min="7" max="8" width="1" style="436" customWidth="1"/>
    <col min="9" max="9" width="9.33203125" style="436" customWidth="1"/>
    <col min="10" max="10" width="10.33203125" style="436" customWidth="1"/>
    <col min="11" max="12" width="1" style="436" customWidth="1"/>
    <col min="13" max="14" width="9.33203125" style="436" customWidth="1"/>
    <col min="15" max="16" width="1" style="436" customWidth="1"/>
    <col min="17" max="18" width="9.33203125" style="436" customWidth="1"/>
    <col min="19" max="20" width="1" style="436" customWidth="1"/>
    <col min="21" max="22" width="9.33203125" style="436" customWidth="1"/>
    <col min="23" max="24" width="1" style="436" customWidth="1"/>
    <col min="25" max="26" width="9.33203125" style="436" customWidth="1"/>
    <col min="27" max="16384" width="9" style="436"/>
  </cols>
  <sheetData>
    <row r="1" spans="1:29">
      <c r="A1" s="5" t="str">
        <f>Applicant</f>
        <v>Alberta Electric System Operator</v>
      </c>
      <c r="B1" s="5"/>
      <c r="C1" s="5"/>
      <c r="D1" s="5"/>
      <c r="E1" s="5"/>
      <c r="F1" s="5"/>
      <c r="G1" s="5"/>
      <c r="H1" s="5"/>
      <c r="I1" s="5"/>
      <c r="J1" s="5"/>
      <c r="K1" s="5"/>
      <c r="L1" s="5"/>
      <c r="M1" s="5"/>
      <c r="N1" s="5"/>
      <c r="O1" s="5"/>
      <c r="P1" s="5"/>
      <c r="Q1" s="5"/>
      <c r="R1" s="5"/>
      <c r="S1" s="5"/>
      <c r="T1" s="5"/>
      <c r="U1" s="5"/>
      <c r="V1" s="5"/>
      <c r="W1" s="2"/>
      <c r="Z1" s="437" t="str">
        <f ca="1">TablePrefix&amp;TRIM(MID(CELL("filename",AB2),FIND("]",CELL("filename",AB2))+1,4))&amp;TableSuffix</f>
        <v>Table H-5</v>
      </c>
    </row>
    <row r="2" spans="1:29">
      <c r="A2" s="5" t="str">
        <f>Application</f>
        <v>2018 ISO Tariff Application</v>
      </c>
      <c r="B2" s="5"/>
      <c r="C2" s="5"/>
      <c r="D2" s="5"/>
      <c r="E2" s="5"/>
      <c r="F2" s="5"/>
      <c r="G2" s="5"/>
      <c r="H2" s="5"/>
      <c r="I2" s="5"/>
      <c r="J2" s="5"/>
      <c r="K2" s="5"/>
      <c r="L2" s="5"/>
      <c r="M2" s="5"/>
      <c r="N2" s="5"/>
      <c r="O2" s="5"/>
      <c r="P2" s="5"/>
      <c r="Q2" s="5"/>
      <c r="R2" s="5"/>
      <c r="S2" s="5"/>
      <c r="T2" s="5"/>
      <c r="U2" s="5"/>
      <c r="V2" s="5"/>
      <c r="W2" s="2"/>
      <c r="Z2" s="437" t="str">
        <f>TableDate</f>
        <v>September 14, 2017</v>
      </c>
    </row>
    <row r="3" spans="1:29">
      <c r="A3" s="168"/>
      <c r="B3" s="168"/>
      <c r="C3" s="168"/>
      <c r="D3" s="168"/>
      <c r="E3" s="168"/>
      <c r="F3" s="168"/>
      <c r="G3" s="168"/>
      <c r="H3" s="168"/>
      <c r="I3" s="168"/>
      <c r="J3" s="168"/>
      <c r="K3" s="168"/>
      <c r="L3" s="168"/>
      <c r="M3" s="168"/>
      <c r="N3" s="168"/>
      <c r="O3" s="168"/>
      <c r="P3" s="168"/>
      <c r="Q3" s="168"/>
      <c r="R3" s="168"/>
      <c r="S3" s="168"/>
      <c r="T3" s="168"/>
      <c r="U3" s="168"/>
      <c r="V3" s="168"/>
      <c r="Z3" s="2"/>
    </row>
    <row r="4" spans="1:29" s="168" customFormat="1">
      <c r="A4" s="347" t="str">
        <f>TableGroup2</f>
        <v>Appendix H — 2018 Rate Calculations</v>
      </c>
      <c r="B4" s="6"/>
      <c r="C4" s="6"/>
      <c r="D4" s="6"/>
      <c r="E4" s="6"/>
      <c r="F4" s="6"/>
      <c r="G4" s="6"/>
      <c r="H4" s="6"/>
      <c r="I4" s="6"/>
      <c r="J4" s="6"/>
      <c r="K4" s="6"/>
      <c r="L4" s="6"/>
      <c r="M4" s="6"/>
      <c r="N4" s="6"/>
      <c r="O4" s="6"/>
      <c r="P4" s="6"/>
      <c r="Q4" s="6"/>
      <c r="R4" s="6"/>
      <c r="S4" s="6"/>
      <c r="T4" s="6"/>
      <c r="U4" s="6"/>
      <c r="V4" s="6"/>
      <c r="W4" s="6"/>
      <c r="X4" s="6"/>
      <c r="Y4" s="6"/>
      <c r="Z4" s="6"/>
    </row>
    <row r="5" spans="1:29" s="168" customFormat="1">
      <c r="A5" s="6" t="s">
        <v>352</v>
      </c>
      <c r="B5" s="6"/>
      <c r="C5" s="6"/>
      <c r="D5" s="6"/>
      <c r="E5" s="6"/>
      <c r="F5" s="6"/>
      <c r="G5" s="6"/>
      <c r="H5" s="6"/>
      <c r="I5" s="6"/>
      <c r="J5" s="6"/>
      <c r="K5" s="6"/>
      <c r="L5" s="6"/>
      <c r="M5" s="6"/>
      <c r="N5" s="6"/>
      <c r="O5" s="6"/>
      <c r="P5" s="6"/>
      <c r="Q5" s="6"/>
      <c r="R5" s="6"/>
      <c r="S5" s="6"/>
      <c r="T5" s="6"/>
      <c r="U5" s="6"/>
      <c r="V5" s="6"/>
      <c r="W5" s="6"/>
      <c r="X5" s="6"/>
      <c r="Y5" s="6"/>
      <c r="Z5" s="6"/>
    </row>
    <row r="6" spans="1:29">
      <c r="I6" s="438"/>
    </row>
    <row r="7" spans="1:29" s="439" customFormat="1">
      <c r="F7" s="439" t="s">
        <v>2</v>
      </c>
      <c r="I7" s="439" t="s">
        <v>3</v>
      </c>
      <c r="J7" s="439" t="s">
        <v>4</v>
      </c>
      <c r="M7" s="439" t="s">
        <v>5</v>
      </c>
      <c r="N7" s="439" t="s">
        <v>25</v>
      </c>
      <c r="Q7" s="439" t="s">
        <v>26</v>
      </c>
      <c r="R7" s="439" t="s">
        <v>27</v>
      </c>
      <c r="U7" s="439" t="s">
        <v>50</v>
      </c>
      <c r="V7" s="439" t="s">
        <v>51</v>
      </c>
      <c r="Y7" s="439" t="s">
        <v>93</v>
      </c>
      <c r="Z7" s="439" t="s">
        <v>94</v>
      </c>
    </row>
    <row r="9" spans="1:29" s="440" customFormat="1">
      <c r="F9" s="425" t="s">
        <v>32</v>
      </c>
      <c r="H9" s="205"/>
      <c r="I9" s="45" t="s">
        <v>164</v>
      </c>
      <c r="J9" s="45"/>
      <c r="K9" s="45"/>
      <c r="L9" s="45"/>
      <c r="M9" s="45"/>
      <c r="N9" s="45"/>
      <c r="O9" s="45"/>
      <c r="P9" s="45"/>
      <c r="Q9" s="45"/>
      <c r="R9" s="45"/>
      <c r="S9" s="45"/>
      <c r="T9" s="45"/>
      <c r="U9" s="45"/>
      <c r="V9" s="45"/>
      <c r="W9" s="45"/>
      <c r="X9" s="45"/>
      <c r="Y9" s="45"/>
      <c r="Z9" s="45"/>
    </row>
    <row r="10" spans="1:29" s="440" customFormat="1">
      <c r="F10" s="441" t="s">
        <v>81</v>
      </c>
      <c r="H10" s="442"/>
      <c r="I10" s="45" t="s">
        <v>165</v>
      </c>
      <c r="J10" s="45"/>
      <c r="L10" s="442"/>
      <c r="M10" s="45" t="s">
        <v>95</v>
      </c>
      <c r="N10" s="45"/>
      <c r="P10" s="443"/>
      <c r="Q10" s="45" t="s">
        <v>87</v>
      </c>
      <c r="R10" s="45"/>
      <c r="T10" s="443"/>
      <c r="U10" s="45" t="s">
        <v>88</v>
      </c>
      <c r="V10" s="45"/>
      <c r="X10" s="443"/>
      <c r="Y10" s="45" t="s">
        <v>92</v>
      </c>
      <c r="Z10" s="45"/>
    </row>
    <row r="11" spans="1:29" s="425" customFormat="1" ht="25.5">
      <c r="A11" s="444" t="s">
        <v>0</v>
      </c>
      <c r="C11" s="445" t="s">
        <v>1</v>
      </c>
      <c r="D11" s="445"/>
      <c r="F11" s="444" t="s">
        <v>445</v>
      </c>
      <c r="H11" s="446"/>
      <c r="I11" s="444" t="s">
        <v>22</v>
      </c>
      <c r="J11" s="427" t="s">
        <v>23</v>
      </c>
      <c r="L11" s="446"/>
      <c r="M11" s="444" t="s">
        <v>22</v>
      </c>
      <c r="N11" s="427" t="s">
        <v>23</v>
      </c>
      <c r="P11" s="446"/>
      <c r="Q11" s="444" t="s">
        <v>22</v>
      </c>
      <c r="R11" s="427" t="s">
        <v>23</v>
      </c>
      <c r="T11" s="446"/>
      <c r="U11" s="444" t="s">
        <v>22</v>
      </c>
      <c r="V11" s="427" t="s">
        <v>23</v>
      </c>
      <c r="X11" s="446"/>
      <c r="Y11" s="444" t="s">
        <v>22</v>
      </c>
      <c r="Z11" s="427" t="s">
        <v>23</v>
      </c>
    </row>
    <row r="12" spans="1:29" s="448" customFormat="1" ht="18.95" customHeight="1">
      <c r="A12" s="447">
        <v>1</v>
      </c>
      <c r="C12" s="25" t="s">
        <v>6</v>
      </c>
      <c r="D12" s="25"/>
      <c r="E12" s="25"/>
      <c r="F12" s="124"/>
      <c r="G12" s="28"/>
      <c r="H12" s="111"/>
      <c r="I12" s="127"/>
      <c r="J12" s="128"/>
      <c r="K12" s="28"/>
      <c r="L12" s="111"/>
      <c r="M12" s="127"/>
      <c r="N12" s="128"/>
      <c r="O12" s="28"/>
      <c r="P12" s="111"/>
      <c r="Q12" s="435"/>
      <c r="R12" s="128"/>
      <c r="S12" s="28"/>
      <c r="T12" s="111"/>
      <c r="U12" s="127"/>
      <c r="V12" s="128"/>
      <c r="W12" s="28"/>
      <c r="X12" s="111"/>
      <c r="Y12" s="127"/>
      <c r="Z12" s="128"/>
    </row>
    <row r="13" spans="1:29">
      <c r="A13" s="447">
        <f t="shared" ref="A13:A34" si="0">A12+1</f>
        <v>2</v>
      </c>
      <c r="C13" s="436" t="s">
        <v>96</v>
      </c>
      <c r="F13" s="449">
        <f>'H-3 Allocation'!J12</f>
        <v>883.93064632090852</v>
      </c>
      <c r="G13" s="450"/>
      <c r="H13" s="451"/>
      <c r="I13" s="452">
        <v>0.93446310349533057</v>
      </c>
      <c r="J13" s="453">
        <f>$F13*I13</f>
        <v>826.00057503566961</v>
      </c>
      <c r="K13" s="450"/>
      <c r="L13" s="451"/>
      <c r="M13" s="431">
        <v>0</v>
      </c>
      <c r="N13" s="454">
        <f>$F13*M13</f>
        <v>0</v>
      </c>
      <c r="O13" s="450"/>
      <c r="P13" s="451"/>
      <c r="Q13" s="455">
        <v>6.5536896504669442E-2</v>
      </c>
      <c r="R13" s="453">
        <f>$F13*Q13</f>
        <v>57.930071285238952</v>
      </c>
      <c r="S13" s="450"/>
      <c r="T13" s="451"/>
      <c r="U13" s="431">
        <v>0</v>
      </c>
      <c r="V13" s="454">
        <f>$F13*U13</f>
        <v>0</v>
      </c>
      <c r="W13" s="450"/>
      <c r="X13" s="451"/>
      <c r="Y13" s="431">
        <f>IF(IF(F13=0,0,ABS(1-I13-M13-Q13-U13))&lt;0.0001,0,IF(F13=0,0,1-I13-M13-Q13-U13))</f>
        <v>0</v>
      </c>
      <c r="Z13" s="454">
        <f>$F13*Y13</f>
        <v>0</v>
      </c>
      <c r="AB13" s="513"/>
      <c r="AC13" s="513"/>
    </row>
    <row r="14" spans="1:29">
      <c r="A14" s="447">
        <f t="shared" si="0"/>
        <v>3</v>
      </c>
      <c r="C14" s="436" t="s">
        <v>377</v>
      </c>
      <c r="F14" s="456">
        <f>'H-3 Allocation'!J13</f>
        <v>442.92723314603973</v>
      </c>
      <c r="G14" s="450"/>
      <c r="H14" s="451"/>
      <c r="I14" s="431">
        <v>0</v>
      </c>
      <c r="J14" s="454">
        <f>$F14*I14</f>
        <v>0</v>
      </c>
      <c r="K14" s="450"/>
      <c r="L14" s="451"/>
      <c r="M14" s="431">
        <v>0.89543608452322854</v>
      </c>
      <c r="N14" s="454">
        <f>F14*M14</f>
        <v>396.61302737699697</v>
      </c>
      <c r="O14" s="450"/>
      <c r="P14" s="451"/>
      <c r="Q14" s="457">
        <v>0.10456391547677155</v>
      </c>
      <c r="R14" s="454">
        <f>F14*Q14</f>
        <v>46.314205769042779</v>
      </c>
      <c r="S14" s="450"/>
      <c r="T14" s="451"/>
      <c r="U14" s="431">
        <v>0</v>
      </c>
      <c r="V14" s="454">
        <f>$F14*U14</f>
        <v>0</v>
      </c>
      <c r="W14" s="450"/>
      <c r="X14" s="451"/>
      <c r="Y14" s="431">
        <f>IF(IF(F14=0,0,ABS(1-I14-M14-Q14-U14))&lt;0.0001,0,IF(F14=0,0,1-I14-M14-Q14-U14))</f>
        <v>0</v>
      </c>
      <c r="Z14" s="454">
        <f>$F14*Y14</f>
        <v>0</v>
      </c>
      <c r="AB14" s="513"/>
      <c r="AC14" s="513"/>
    </row>
    <row r="15" spans="1:29">
      <c r="A15" s="447">
        <f t="shared" si="0"/>
        <v>4</v>
      </c>
      <c r="C15" s="436" t="s">
        <v>97</v>
      </c>
      <c r="F15" s="456">
        <f>'H-3 Allocation'!J14</f>
        <v>392.65393437270143</v>
      </c>
      <c r="G15" s="450"/>
      <c r="H15" s="451"/>
      <c r="I15" s="431">
        <v>0</v>
      </c>
      <c r="J15" s="454">
        <f>$F15*I15</f>
        <v>0</v>
      </c>
      <c r="K15" s="450"/>
      <c r="L15" s="451"/>
      <c r="M15" s="431">
        <f>SUM('H-6 POD Classification'!L19:R19)</f>
        <v>0.87200098584899455</v>
      </c>
      <c r="N15" s="454">
        <f>F15*M15</f>
        <v>342.39461787048208</v>
      </c>
      <c r="O15" s="450"/>
      <c r="P15" s="451"/>
      <c r="Q15" s="431">
        <v>0</v>
      </c>
      <c r="R15" s="454">
        <f>F15*Q15</f>
        <v>0</v>
      </c>
      <c r="S15" s="450"/>
      <c r="T15" s="451"/>
      <c r="U15" s="431"/>
      <c r="V15" s="454"/>
      <c r="W15" s="450"/>
      <c r="X15" s="451"/>
      <c r="Y15" s="458">
        <f>'H-6 POD Classification'!I19</f>
        <v>0.12799901415100562</v>
      </c>
      <c r="Z15" s="454">
        <f>F15*Y15</f>
        <v>50.259316502219441</v>
      </c>
      <c r="AB15" s="459"/>
    </row>
    <row r="16" spans="1:29" s="461" customFormat="1" ht="18.95" customHeight="1">
      <c r="A16" s="460">
        <f t="shared" si="0"/>
        <v>5</v>
      </c>
      <c r="C16" s="12" t="s">
        <v>98</v>
      </c>
      <c r="D16" s="12"/>
      <c r="E16" s="12"/>
      <c r="F16" s="16">
        <f>SUM(F13:F15)</f>
        <v>1719.5118138396497</v>
      </c>
      <c r="G16" s="19"/>
      <c r="H16" s="110"/>
      <c r="I16" s="70">
        <f>J16/$F16</f>
        <v>0.48036923526057085</v>
      </c>
      <c r="J16" s="16">
        <f>SUM(J13:J15)</f>
        <v>826.00057503566961</v>
      </c>
      <c r="K16" s="19"/>
      <c r="L16" s="110"/>
      <c r="M16" s="70">
        <f>N16/$F16</f>
        <v>0.4297775911159829</v>
      </c>
      <c r="N16" s="16">
        <f>SUM(N13:N15)</f>
        <v>739.0076452474791</v>
      </c>
      <c r="O16" s="19"/>
      <c r="P16" s="110"/>
      <c r="Q16" s="70">
        <f>R16/$F16</f>
        <v>6.0624344779292606E-2</v>
      </c>
      <c r="R16" s="16">
        <f>SUM(R13:R15)</f>
        <v>104.24427705428172</v>
      </c>
      <c r="S16" s="19"/>
      <c r="T16" s="110"/>
      <c r="U16" s="70">
        <f>V16/$F16</f>
        <v>0</v>
      </c>
      <c r="V16" s="31">
        <f>SUM(V13:V15)</f>
        <v>0</v>
      </c>
      <c r="W16" s="19"/>
      <c r="X16" s="110"/>
      <c r="Y16" s="70">
        <f>Z16/$F16</f>
        <v>2.9228828844153724E-2</v>
      </c>
      <c r="Z16" s="16">
        <f>SUM(Z13:Z15)</f>
        <v>50.259316502219441</v>
      </c>
    </row>
    <row r="17" spans="1:26" ht="18.95" customHeight="1">
      <c r="A17" s="447">
        <f t="shared" si="0"/>
        <v>6</v>
      </c>
      <c r="C17" s="2" t="s">
        <v>11</v>
      </c>
      <c r="D17" s="2"/>
      <c r="F17" s="462"/>
      <c r="G17" s="450"/>
      <c r="H17" s="451"/>
      <c r="I17" s="463"/>
      <c r="J17" s="464"/>
      <c r="K17" s="450"/>
      <c r="L17" s="451"/>
      <c r="M17" s="463"/>
      <c r="N17" s="464"/>
      <c r="O17" s="450"/>
      <c r="P17" s="451"/>
      <c r="Q17" s="431"/>
      <c r="R17" s="464"/>
      <c r="S17" s="450"/>
      <c r="T17" s="451"/>
      <c r="U17" s="463"/>
      <c r="V17" s="464"/>
      <c r="W17" s="450"/>
      <c r="X17" s="451"/>
      <c r="Y17" s="463"/>
      <c r="Z17" s="464"/>
    </row>
    <row r="18" spans="1:26">
      <c r="A18" s="447">
        <f t="shared" si="0"/>
        <v>7</v>
      </c>
      <c r="C18" s="436" t="s">
        <v>12</v>
      </c>
      <c r="F18" s="462">
        <f>'H-3 Allocation'!J17</f>
        <v>146.64535657901064</v>
      </c>
      <c r="G18" s="450"/>
      <c r="H18" s="451"/>
      <c r="I18" s="431">
        <v>0</v>
      </c>
      <c r="J18" s="456">
        <f>$F18*I18</f>
        <v>0</v>
      </c>
      <c r="K18" s="450"/>
      <c r="L18" s="451"/>
      <c r="M18" s="431">
        <v>0</v>
      </c>
      <c r="N18" s="456">
        <f>$F18*M18</f>
        <v>0</v>
      </c>
      <c r="O18" s="450"/>
      <c r="P18" s="451"/>
      <c r="Q18" s="431">
        <v>0</v>
      </c>
      <c r="R18" s="456">
        <f>$F18*Q18</f>
        <v>0</v>
      </c>
      <c r="S18" s="450"/>
      <c r="T18" s="451"/>
      <c r="U18" s="431">
        <v>1</v>
      </c>
      <c r="V18" s="499">
        <f>$F18*U18</f>
        <v>146.64535657901064</v>
      </c>
      <c r="W18" s="450"/>
      <c r="X18" s="451"/>
      <c r="Y18" s="431">
        <f>IF(IF(F18=0,0,ABS(1-I18-M18-Q18-U18))&lt;0.0001,0,IF(F18=0,0,1-I18-M18-Q18-U18))</f>
        <v>0</v>
      </c>
      <c r="Z18" s="456">
        <f>$F18*Y18</f>
        <v>0</v>
      </c>
    </row>
    <row r="19" spans="1:26">
      <c r="A19" s="447">
        <f t="shared" si="0"/>
        <v>8</v>
      </c>
      <c r="C19" s="436" t="s">
        <v>13</v>
      </c>
      <c r="F19" s="456"/>
      <c r="G19" s="450"/>
      <c r="H19" s="451"/>
      <c r="I19" s="463"/>
      <c r="J19" s="456"/>
      <c r="K19" s="450"/>
      <c r="L19" s="451"/>
      <c r="M19" s="463"/>
      <c r="N19" s="456"/>
      <c r="O19" s="450"/>
      <c r="P19" s="451"/>
      <c r="Q19" s="463"/>
      <c r="R19" s="456"/>
      <c r="S19" s="450"/>
      <c r="T19" s="451"/>
      <c r="U19" s="463"/>
      <c r="V19" s="456"/>
      <c r="W19" s="450"/>
      <c r="X19" s="451"/>
      <c r="Y19" s="463"/>
      <c r="Z19" s="456"/>
    </row>
    <row r="20" spans="1:26">
      <c r="A20" s="447">
        <f t="shared" si="0"/>
        <v>9</v>
      </c>
      <c r="D20" s="436" t="s">
        <v>14</v>
      </c>
      <c r="F20" s="456">
        <f>'H-3 Allocation'!J19</f>
        <v>4.2631199999999998</v>
      </c>
      <c r="G20" s="450"/>
      <c r="H20" s="451"/>
      <c r="I20" s="431">
        <v>0</v>
      </c>
      <c r="J20" s="456">
        <f>$F20*I20</f>
        <v>0</v>
      </c>
      <c r="K20" s="450"/>
      <c r="L20" s="451"/>
      <c r="M20" s="431">
        <v>0</v>
      </c>
      <c r="N20" s="456">
        <f>$F20*M20</f>
        <v>0</v>
      </c>
      <c r="O20" s="450"/>
      <c r="P20" s="451"/>
      <c r="Q20" s="431">
        <v>0</v>
      </c>
      <c r="R20" s="456">
        <f>$F20*Q20</f>
        <v>0</v>
      </c>
      <c r="S20" s="450"/>
      <c r="T20" s="451"/>
      <c r="U20" s="431">
        <v>1</v>
      </c>
      <c r="V20" s="456">
        <f>$F20*U20</f>
        <v>4.2631199999999998</v>
      </c>
      <c r="W20" s="450"/>
      <c r="X20" s="451"/>
      <c r="Y20" s="431">
        <f>IF(IF(F20=0,0,ABS(1-I20-M20-Q20-U20))&lt;0.0001,0,IF(F20=0,0,1-I20-M20-Q20-U20))</f>
        <v>0</v>
      </c>
      <c r="Z20" s="456">
        <f>$F20*Y20</f>
        <v>0</v>
      </c>
    </row>
    <row r="21" spans="1:26">
      <c r="A21" s="447">
        <f t="shared" si="0"/>
        <v>10</v>
      </c>
      <c r="D21" s="436" t="s">
        <v>15</v>
      </c>
      <c r="F21" s="456">
        <f>'H-3 Allocation'!J20</f>
        <v>5.2836820000000007</v>
      </c>
      <c r="G21" s="450"/>
      <c r="H21" s="451"/>
      <c r="I21" s="431">
        <v>0</v>
      </c>
      <c r="J21" s="456">
        <f>$F21*I21</f>
        <v>0</v>
      </c>
      <c r="K21" s="450"/>
      <c r="L21" s="451"/>
      <c r="M21" s="431">
        <v>0</v>
      </c>
      <c r="N21" s="456">
        <f>$F21*M21</f>
        <v>0</v>
      </c>
      <c r="O21" s="450"/>
      <c r="P21" s="451"/>
      <c r="Q21" s="431">
        <v>1</v>
      </c>
      <c r="R21" s="456">
        <f>$F21*Q21</f>
        <v>5.2836820000000007</v>
      </c>
      <c r="S21" s="450"/>
      <c r="T21" s="451"/>
      <c r="U21" s="431">
        <v>0</v>
      </c>
      <c r="V21" s="456">
        <f>$F21*U21</f>
        <v>0</v>
      </c>
      <c r="W21" s="450"/>
      <c r="X21" s="451"/>
      <c r="Y21" s="431">
        <f>IF(IF(F21=0,0,ABS(1-I21-M21-Q21-U21))&lt;0.0001,0,IF(F21=0,0,1-I21-M21-Q21-U21))</f>
        <v>0</v>
      </c>
      <c r="Z21" s="456">
        <f>$F21*Y21</f>
        <v>0</v>
      </c>
    </row>
    <row r="22" spans="1:26">
      <c r="A22" s="447">
        <f t="shared" si="0"/>
        <v>11</v>
      </c>
      <c r="D22" s="436" t="s">
        <v>16</v>
      </c>
      <c r="F22" s="456">
        <f>'H-3 Allocation'!J21</f>
        <v>2.79054</v>
      </c>
      <c r="G22" s="450"/>
      <c r="H22" s="451"/>
      <c r="I22" s="431">
        <v>0</v>
      </c>
      <c r="J22" s="456">
        <f>$F22*I22</f>
        <v>0</v>
      </c>
      <c r="K22" s="450"/>
      <c r="L22" s="451"/>
      <c r="M22" s="431">
        <v>1</v>
      </c>
      <c r="N22" s="456">
        <f>$F22*M22</f>
        <v>2.79054</v>
      </c>
      <c r="O22" s="450"/>
      <c r="P22" s="451"/>
      <c r="Q22" s="431">
        <v>0</v>
      </c>
      <c r="R22" s="456">
        <f>$F22*Q22</f>
        <v>0</v>
      </c>
      <c r="S22" s="450"/>
      <c r="T22" s="451"/>
      <c r="U22" s="431">
        <v>0</v>
      </c>
      <c r="V22" s="456">
        <f>$F22*U22</f>
        <v>0</v>
      </c>
      <c r="W22" s="450"/>
      <c r="X22" s="451"/>
      <c r="Y22" s="431">
        <f>IF(IF(F22=0,0,ABS(1-I22-M22-Q22-U22))&lt;0.0001,0,IF(F22=0,0,1-I22-M22-Q22-U22))</f>
        <v>0</v>
      </c>
      <c r="Z22" s="456">
        <f>$F22*Y22</f>
        <v>0</v>
      </c>
    </row>
    <row r="23" spans="1:26">
      <c r="A23" s="447">
        <f t="shared" si="0"/>
        <v>12</v>
      </c>
      <c r="D23" s="436" t="s">
        <v>17</v>
      </c>
      <c r="F23" s="456">
        <f>'H-3 Allocation'!J22</f>
        <v>0</v>
      </c>
      <c r="G23" s="450"/>
      <c r="H23" s="451"/>
      <c r="I23" s="431">
        <v>0</v>
      </c>
      <c r="J23" s="456">
        <f>$F23*I23</f>
        <v>0</v>
      </c>
      <c r="K23" s="450"/>
      <c r="L23" s="451"/>
      <c r="M23" s="431">
        <v>1</v>
      </c>
      <c r="N23" s="456">
        <f>$F23*M23</f>
        <v>0</v>
      </c>
      <c r="O23" s="450"/>
      <c r="P23" s="451"/>
      <c r="Q23" s="431">
        <v>0</v>
      </c>
      <c r="R23" s="456">
        <f>$F23*Q23</f>
        <v>0</v>
      </c>
      <c r="S23" s="450"/>
      <c r="T23" s="451"/>
      <c r="U23" s="431">
        <v>0</v>
      </c>
      <c r="V23" s="456">
        <f>$F23*U23</f>
        <v>0</v>
      </c>
      <c r="W23" s="450"/>
      <c r="X23" s="451"/>
      <c r="Y23" s="431">
        <f>IF(IF(F23=0,0,ABS(1-I23-M23-Q23-U23))&lt;0.0001,0,IF(F23=0,0,1-I23-M23-Q23-U23))</f>
        <v>0</v>
      </c>
      <c r="Z23" s="456">
        <f>$F23*Y23</f>
        <v>0</v>
      </c>
    </row>
    <row r="24" spans="1:26">
      <c r="A24" s="447">
        <f t="shared" si="0"/>
        <v>13</v>
      </c>
      <c r="D24" s="436" t="s">
        <v>18</v>
      </c>
      <c r="F24" s="456">
        <f>'H-3 Allocation'!J23</f>
        <v>0</v>
      </c>
      <c r="G24" s="450"/>
      <c r="H24" s="451"/>
      <c r="I24" s="431">
        <f>I13</f>
        <v>0.93446310349533057</v>
      </c>
      <c r="J24" s="456">
        <f>$F24*I24</f>
        <v>0</v>
      </c>
      <c r="K24" s="450"/>
      <c r="L24" s="451"/>
      <c r="M24" s="431">
        <f>M13</f>
        <v>0</v>
      </c>
      <c r="N24" s="456">
        <f>$F24*M24</f>
        <v>0</v>
      </c>
      <c r="O24" s="450"/>
      <c r="P24" s="451"/>
      <c r="Q24" s="431">
        <f>Q13</f>
        <v>6.5536896504669442E-2</v>
      </c>
      <c r="R24" s="456">
        <f>$F24*Q24</f>
        <v>0</v>
      </c>
      <c r="S24" s="450"/>
      <c r="T24" s="451"/>
      <c r="U24" s="431">
        <f>U13</f>
        <v>0</v>
      </c>
      <c r="V24" s="456">
        <f>$F24*U24</f>
        <v>0</v>
      </c>
      <c r="W24" s="450"/>
      <c r="X24" s="451"/>
      <c r="Y24" s="431">
        <f>IF(IF(F24=0,0,ABS(1-I24-M24-Q24-U24))&lt;0.0001,0,IF(F24=0,0,1-I24-M24-Q24-U24))</f>
        <v>0</v>
      </c>
      <c r="Z24" s="456">
        <f>$F24*Y24</f>
        <v>0</v>
      </c>
    </row>
    <row r="25" spans="1:26">
      <c r="A25" s="447">
        <f t="shared" si="0"/>
        <v>14</v>
      </c>
      <c r="D25" s="436" t="s">
        <v>369</v>
      </c>
      <c r="F25" s="456">
        <f>'H-3 Allocation'!J24</f>
        <v>17.304666999999998</v>
      </c>
      <c r="G25" s="450"/>
      <c r="H25" s="451"/>
      <c r="I25" s="431">
        <v>0</v>
      </c>
      <c r="J25" s="456">
        <v>0</v>
      </c>
      <c r="K25" s="450"/>
      <c r="L25" s="451">
        <v>0</v>
      </c>
      <c r="M25" s="431">
        <v>0</v>
      </c>
      <c r="N25" s="456">
        <v>0</v>
      </c>
      <c r="O25" s="450"/>
      <c r="P25" s="451"/>
      <c r="Q25" s="431">
        <v>0</v>
      </c>
      <c r="R25" s="456">
        <v>0</v>
      </c>
      <c r="S25" s="450"/>
      <c r="T25" s="451"/>
      <c r="U25" s="431">
        <v>1</v>
      </c>
      <c r="V25" s="456">
        <f>U25*F25</f>
        <v>17.304666999999998</v>
      </c>
      <c r="W25" s="450"/>
      <c r="X25" s="451"/>
      <c r="Y25" s="431">
        <v>0</v>
      </c>
      <c r="Z25" s="456">
        <v>0</v>
      </c>
    </row>
    <row r="26" spans="1:26">
      <c r="A26" s="447">
        <f t="shared" si="0"/>
        <v>15</v>
      </c>
      <c r="D26" s="436" t="str">
        <f>'H-1 Rev Req'!D53</f>
        <v>Reliability Services from BC</v>
      </c>
      <c r="F26" s="456">
        <f>'H-3 Allocation'!J25</f>
        <v>2.8571430000000002</v>
      </c>
      <c r="G26" s="450"/>
      <c r="H26" s="451"/>
      <c r="I26" s="431">
        <v>0</v>
      </c>
      <c r="J26" s="456">
        <f>I26*F26</f>
        <v>0</v>
      </c>
      <c r="K26" s="450"/>
      <c r="L26" s="451"/>
      <c r="M26" s="431">
        <v>1</v>
      </c>
      <c r="N26" s="456">
        <f>M26*F26</f>
        <v>2.8571430000000002</v>
      </c>
      <c r="O26" s="450"/>
      <c r="P26" s="451"/>
      <c r="Q26" s="431">
        <v>0</v>
      </c>
      <c r="R26" s="456">
        <f>Q26*F26</f>
        <v>0</v>
      </c>
      <c r="S26" s="450"/>
      <c r="T26" s="451"/>
      <c r="U26" s="431">
        <v>0</v>
      </c>
      <c r="V26" s="456">
        <f>U26*F26</f>
        <v>0</v>
      </c>
      <c r="W26" s="450"/>
      <c r="X26" s="451"/>
      <c r="Y26" s="431">
        <v>0</v>
      </c>
      <c r="Z26" s="456">
        <f>Y26*F26</f>
        <v>0</v>
      </c>
    </row>
    <row r="27" spans="1:26">
      <c r="A27" s="447">
        <f t="shared" si="0"/>
        <v>16</v>
      </c>
      <c r="D27" s="436" t="str">
        <f>'H-3 Allocation'!D26</f>
        <v>Transmission Constraint Rebalancing (TCR)</v>
      </c>
      <c r="F27" s="456">
        <f>'H-3 Allocation'!J26</f>
        <v>0.1</v>
      </c>
      <c r="G27" s="450"/>
      <c r="H27" s="451"/>
      <c r="I27" s="431"/>
      <c r="J27" s="456"/>
      <c r="K27" s="450"/>
      <c r="L27" s="451"/>
      <c r="M27" s="431"/>
      <c r="N27" s="456"/>
      <c r="O27" s="450"/>
      <c r="P27" s="451"/>
      <c r="Q27" s="431"/>
      <c r="R27" s="456"/>
      <c r="S27" s="450"/>
      <c r="T27" s="451"/>
      <c r="U27" s="431">
        <v>1</v>
      </c>
      <c r="V27" s="456">
        <f>U27*F27</f>
        <v>0.1</v>
      </c>
      <c r="W27" s="450"/>
      <c r="X27" s="451"/>
      <c r="Y27" s="431"/>
      <c r="Z27" s="456"/>
    </row>
    <row r="28" spans="1:26" s="461" customFormat="1" ht="18.95" customHeight="1">
      <c r="A28" s="447">
        <f t="shared" si="0"/>
        <v>17</v>
      </c>
      <c r="C28" s="12" t="s">
        <v>19</v>
      </c>
      <c r="D28" s="12"/>
      <c r="E28" s="12"/>
      <c r="F28" s="16">
        <f>SUM(F18:F27)</f>
        <v>179.24450857901061</v>
      </c>
      <c r="G28" s="19"/>
      <c r="H28" s="110"/>
      <c r="I28" s="70">
        <f>J28/$F28</f>
        <v>0</v>
      </c>
      <c r="J28" s="31">
        <f>SUM(J18:J26)</f>
        <v>0</v>
      </c>
      <c r="K28" s="19"/>
      <c r="L28" s="110"/>
      <c r="M28" s="70">
        <f>N28/$F28</f>
        <v>3.1508262343839188E-2</v>
      </c>
      <c r="N28" s="31">
        <f>SUM(N18:N27)</f>
        <v>5.6476830000000007</v>
      </c>
      <c r="O28" s="19"/>
      <c r="P28" s="110"/>
      <c r="Q28" s="70">
        <f>R28/$F28</f>
        <v>2.9477511148805792E-2</v>
      </c>
      <c r="R28" s="31">
        <f>SUM(R18:R27)</f>
        <v>5.2836820000000007</v>
      </c>
      <c r="S28" s="19"/>
      <c r="T28" s="110"/>
      <c r="U28" s="70">
        <f>V28/$F28</f>
        <v>0.939014226507355</v>
      </c>
      <c r="V28" s="31">
        <f>SUM(V18:V27)</f>
        <v>168.31314357901061</v>
      </c>
      <c r="W28" s="19"/>
      <c r="X28" s="110"/>
      <c r="Y28" s="70">
        <f>Z28/$F28</f>
        <v>0</v>
      </c>
      <c r="Z28" s="31">
        <f>SUM(Z18:Z24)</f>
        <v>0</v>
      </c>
    </row>
    <row r="29" spans="1:26" s="465" customFormat="1" ht="25.5" customHeight="1">
      <c r="A29" s="502">
        <f t="shared" si="0"/>
        <v>18</v>
      </c>
      <c r="C29" s="11" t="s">
        <v>9</v>
      </c>
      <c r="D29" s="11"/>
      <c r="E29" s="11"/>
      <c r="F29" s="81">
        <f>'H-3 Allocation'!J28</f>
        <v>0</v>
      </c>
      <c r="G29" s="17"/>
      <c r="H29" s="108"/>
      <c r="I29" s="87">
        <v>0</v>
      </c>
      <c r="J29" s="82">
        <f>$F29*I29</f>
        <v>0</v>
      </c>
      <c r="K29" s="17"/>
      <c r="L29" s="108"/>
      <c r="M29" s="87">
        <v>0</v>
      </c>
      <c r="N29" s="82">
        <f>$F29*M29</f>
        <v>0</v>
      </c>
      <c r="O29" s="17"/>
      <c r="P29" s="108"/>
      <c r="Q29" s="87">
        <v>0</v>
      </c>
      <c r="R29" s="82">
        <f>$F29*Q29</f>
        <v>0</v>
      </c>
      <c r="S29" s="17"/>
      <c r="T29" s="108"/>
      <c r="U29" s="87">
        <v>0</v>
      </c>
      <c r="V29" s="82">
        <f>$F29*U29</f>
        <v>0</v>
      </c>
      <c r="W29" s="17"/>
      <c r="X29" s="108"/>
      <c r="Y29" s="87">
        <f>IF(IF(F29=0,0,ABS(1-I29-M29-Q29-U29))&lt;0.0001,0,IF(F29=0,0,1-I29-M29-Q29-U29))</f>
        <v>0</v>
      </c>
      <c r="Z29" s="82">
        <f>$F29*Y29</f>
        <v>0</v>
      </c>
    </row>
    <row r="30" spans="1:26" s="465" customFormat="1" ht="25.5" customHeight="1">
      <c r="A30" s="502">
        <f t="shared" si="0"/>
        <v>19</v>
      </c>
      <c r="C30" s="11" t="s">
        <v>8</v>
      </c>
      <c r="D30" s="11"/>
      <c r="E30" s="11"/>
      <c r="F30" s="15">
        <f>'H-3 Allocation'!J29</f>
        <v>15.450000000000001</v>
      </c>
      <c r="G30" s="17"/>
      <c r="H30" s="108"/>
      <c r="I30" s="87">
        <f>I16</f>
        <v>0.48036923526057085</v>
      </c>
      <c r="J30" s="30">
        <f>$F30*I30</f>
        <v>7.4217046847758201</v>
      </c>
      <c r="K30" s="17"/>
      <c r="L30" s="108"/>
      <c r="M30" s="87">
        <f>M16</f>
        <v>0.4297775911159829</v>
      </c>
      <c r="N30" s="557">
        <f>$F30*M30</f>
        <v>6.6400637827419366</v>
      </c>
      <c r="O30" s="17"/>
      <c r="P30" s="108"/>
      <c r="Q30" s="87">
        <f>Q16</f>
        <v>6.0624344779292606E-2</v>
      </c>
      <c r="R30" s="30">
        <f>$F30*Q30</f>
        <v>0.93664612684007087</v>
      </c>
      <c r="S30" s="17"/>
      <c r="T30" s="108"/>
      <c r="U30" s="87">
        <f>U16</f>
        <v>0</v>
      </c>
      <c r="V30" s="30">
        <f>$F30*U30</f>
        <v>0</v>
      </c>
      <c r="W30" s="17"/>
      <c r="X30" s="108"/>
      <c r="Y30" s="87">
        <f>IF(IF(F30=0,0,ABS(1-I30-M30-Q30-U30))&lt;0.0001,0,IF(F30=0,0,1-I30-M30-Q30-U30))</f>
        <v>2.9228828844153641E-2</v>
      </c>
      <c r="Z30" s="30">
        <f>$F30*Y30</f>
        <v>0.45158540564217381</v>
      </c>
    </row>
    <row r="31" spans="1:26" s="465" customFormat="1" ht="25.5" customHeight="1">
      <c r="A31" s="502">
        <f t="shared" si="0"/>
        <v>20</v>
      </c>
      <c r="C31" s="11" t="s">
        <v>7</v>
      </c>
      <c r="D31" s="11"/>
      <c r="E31" s="11"/>
      <c r="F31" s="15">
        <f>'H-3 Allocation'!J30</f>
        <v>85.691141000000002</v>
      </c>
      <c r="G31" s="17"/>
      <c r="H31" s="108"/>
      <c r="I31" s="87">
        <f>I16</f>
        <v>0.48036923526057085</v>
      </c>
      <c r="J31" s="30">
        <f>$F31*I31</f>
        <v>41.16338787077575</v>
      </c>
      <c r="K31" s="17"/>
      <c r="L31" s="108"/>
      <c r="M31" s="87">
        <f>M16</f>
        <v>0.4297775911159829</v>
      </c>
      <c r="N31" s="30">
        <f>$F31*M31</f>
        <v>36.828132158960038</v>
      </c>
      <c r="O31" s="17"/>
      <c r="P31" s="108"/>
      <c r="Q31" s="87">
        <f>Q16</f>
        <v>6.0624344779292606E-2</v>
      </c>
      <c r="R31" s="30">
        <f>$F31*Q31</f>
        <v>5.1949692765149766</v>
      </c>
      <c r="S31" s="17"/>
      <c r="T31" s="108"/>
      <c r="U31" s="87">
        <f>U16</f>
        <v>0</v>
      </c>
      <c r="V31" s="30">
        <f>$F31*U31</f>
        <v>0</v>
      </c>
      <c r="W31" s="17"/>
      <c r="X31" s="108"/>
      <c r="Y31" s="87">
        <f>IF(IF(F31=0,0,ABS(1-I31-M31-Q31-U31))&lt;0.0001,0,IF(F31=0,0,1-I31-M31-Q31-U31))</f>
        <v>2.9228828844153641E-2</v>
      </c>
      <c r="Z31" s="30">
        <f>$F31*Y31</f>
        <v>2.5046516937492367</v>
      </c>
    </row>
    <row r="32" spans="1:26" s="448" customFormat="1" ht="18.95" customHeight="1">
      <c r="A32" s="447">
        <f t="shared" si="0"/>
        <v>21</v>
      </c>
      <c r="C32" s="25" t="s">
        <v>10</v>
      </c>
      <c r="D32" s="25"/>
      <c r="E32" s="25"/>
      <c r="F32" s="26">
        <f>SUM(F16,F28:F31)</f>
        <v>1999.8974634186604</v>
      </c>
      <c r="G32" s="28"/>
      <c r="H32" s="111"/>
      <c r="I32" s="88">
        <f>J32/$F32</f>
        <v>0.43731525420117728</v>
      </c>
      <c r="J32" s="32">
        <f>SUM(J16,J28:J31)</f>
        <v>874.58566759122118</v>
      </c>
      <c r="K32" s="28"/>
      <c r="L32" s="111"/>
      <c r="M32" s="88">
        <f>N32/$F32</f>
        <v>0.39408196600337131</v>
      </c>
      <c r="N32" s="32">
        <f>SUM(N16,N28:N31)</f>
        <v>788.12352418918101</v>
      </c>
      <c r="O32" s="28"/>
      <c r="P32" s="111"/>
      <c r="Q32" s="88">
        <f>R32/$F32</f>
        <v>5.7832752215169189E-2</v>
      </c>
      <c r="R32" s="32">
        <f>SUM(R16,R28:R31)</f>
        <v>115.65957445763678</v>
      </c>
      <c r="S32" s="28"/>
      <c r="T32" s="111"/>
      <c r="U32" s="88">
        <f>V32/$F32</f>
        <v>8.4160886574301222E-2</v>
      </c>
      <c r="V32" s="32">
        <f>SUM(V16,V28:V31)</f>
        <v>168.31314357901061</v>
      </c>
      <c r="W32" s="28"/>
      <c r="X32" s="111"/>
      <c r="Y32" s="88">
        <f>Z32/$F32</f>
        <v>2.6609141005980996E-2</v>
      </c>
      <c r="Z32" s="32">
        <f>SUM(Z16,Z28:Z31)</f>
        <v>53.215553601610857</v>
      </c>
    </row>
    <row r="33" spans="1:26" s="465" customFormat="1">
      <c r="A33" s="447">
        <f t="shared" si="0"/>
        <v>22</v>
      </c>
      <c r="C33" s="465" t="s">
        <v>36</v>
      </c>
      <c r="F33" s="466">
        <f>'H-3 Allocation'!J32</f>
        <v>17.556942803384157</v>
      </c>
      <c r="G33" s="467"/>
      <c r="H33" s="468"/>
      <c r="I33" s="469">
        <f>I16</f>
        <v>0.48036923526057085</v>
      </c>
      <c r="J33" s="456">
        <f>$F33*I33</f>
        <v>8.433815187975231</v>
      </c>
      <c r="K33" s="467"/>
      <c r="L33" s="468"/>
      <c r="M33" s="469">
        <f>M16</f>
        <v>0.4297775911159829</v>
      </c>
      <c r="N33" s="456">
        <f>$F33*M33</f>
        <v>7.5455805853995344</v>
      </c>
      <c r="O33" s="467"/>
      <c r="P33" s="451"/>
      <c r="Q33" s="431">
        <f>Q16</f>
        <v>6.0624344779292606E-2</v>
      </c>
      <c r="R33" s="456">
        <f>$F33*Q33</f>
        <v>1.0643781537826813</v>
      </c>
      <c r="S33" s="450"/>
      <c r="T33" s="451"/>
      <c r="U33" s="431">
        <f>U16</f>
        <v>0</v>
      </c>
      <c r="V33" s="456">
        <f>$F33*U33</f>
        <v>0</v>
      </c>
      <c r="W33" s="450"/>
      <c r="X33" s="451"/>
      <c r="Y33" s="431">
        <f>IF(IF(F33=0,0,ABS(1-I33-M33-Q33-U33))&lt;0.0001,0,IF(F33=0,0,1-I33-M33-Q33-U33))</f>
        <v>2.9228828844153641E-2</v>
      </c>
      <c r="Z33" s="464">
        <f>$F33*Y33</f>
        <v>0.51316887622671048</v>
      </c>
    </row>
    <row r="34" spans="1:26" s="461" customFormat="1" ht="12.75" customHeight="1">
      <c r="A34" s="447">
        <f t="shared" si="0"/>
        <v>23</v>
      </c>
      <c r="C34" s="12" t="s">
        <v>72</v>
      </c>
      <c r="D34" s="12"/>
      <c r="E34" s="12"/>
      <c r="F34" s="29">
        <f>SUM(F32:F33)</f>
        <v>2017.4544062220446</v>
      </c>
      <c r="G34" s="19"/>
      <c r="H34" s="110"/>
      <c r="I34" s="89">
        <f>J34/$F34</f>
        <v>0.43768993244946214</v>
      </c>
      <c r="J34" s="33">
        <f>SUM(J32:J33)</f>
        <v>883.01948277919644</v>
      </c>
      <c r="K34" s="19"/>
      <c r="L34" s="110"/>
      <c r="M34" s="89">
        <f>N34/$F34</f>
        <v>0.39439260799185955</v>
      </c>
      <c r="N34" s="33">
        <f>SUM(N32:N33)</f>
        <v>795.66910477458055</v>
      </c>
      <c r="O34" s="19"/>
      <c r="P34" s="110"/>
      <c r="Q34" s="89">
        <f>R34/$F34</f>
        <v>5.7857046112878854E-2</v>
      </c>
      <c r="R34" s="33">
        <f>SUM(R32:R33)</f>
        <v>116.72395261141946</v>
      </c>
      <c r="S34" s="19"/>
      <c r="T34" s="110"/>
      <c r="U34" s="89">
        <f>V34/$F34</f>
        <v>8.3428474546891826E-2</v>
      </c>
      <c r="V34" s="33">
        <f>SUM(V32:V33)</f>
        <v>168.31314357901061</v>
      </c>
      <c r="W34" s="19"/>
      <c r="X34" s="110"/>
      <c r="Y34" s="89">
        <f>Z34/$F34</f>
        <v>2.6631938898907678E-2</v>
      </c>
      <c r="Z34" s="33">
        <f>SUM(Z32:Z33)</f>
        <v>53.728722477837564</v>
      </c>
    </row>
  </sheetData>
  <phoneticPr fontId="13" type="noConversion"/>
  <printOptions horizontalCentered="1"/>
  <pageMargins left="0.75" right="0.5" top="0.75" bottom="0.5" header="0.5" footer="0.5"/>
  <pageSetup scale="74" fitToHeight="0" orientation="portrait" r:id="rId1"/>
  <headerFooter alignWithMargins="0">
    <oddFooter>&amp;L&amp;A&amp;CConfidentiality: Public&amp;R&amp;P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
  <sheetViews>
    <sheetView showGridLines="0" workbookViewId="0"/>
  </sheetViews>
  <sheetFormatPr defaultColWidth="9" defaultRowHeight="12.75"/>
  <cols>
    <col min="1" max="1" width="4.83203125" style="3" customWidth="1"/>
    <col min="2" max="2" width="1.83203125" style="3" customWidth="1"/>
    <col min="3" max="3" width="2.83203125" style="3" customWidth="1"/>
    <col min="4" max="4" width="30.83203125" style="3" customWidth="1"/>
    <col min="5" max="5" width="1.83203125" style="3" customWidth="1"/>
    <col min="6" max="6" width="12.83203125" style="3" customWidth="1"/>
    <col min="7" max="8" width="1.83203125" style="3" customWidth="1"/>
    <col min="9" max="9" width="10.83203125" style="3" customWidth="1"/>
    <col min="10" max="11" width="1.83203125" style="3" customWidth="1"/>
    <col min="12" max="12" width="11.83203125" style="211" customWidth="1"/>
    <col min="13" max="13" width="1.83203125" style="211" customWidth="1"/>
    <col min="14" max="14" width="11.83203125" style="211" customWidth="1"/>
    <col min="15" max="15" width="5.1640625" style="211" customWidth="1"/>
    <col min="16" max="16" width="11.83203125" style="211" customWidth="1"/>
    <col min="17" max="17" width="1.83203125" style="211" customWidth="1"/>
    <col min="18" max="18" width="11.83203125" style="211" customWidth="1"/>
    <col min="19" max="20" width="1.83203125" style="3" customWidth="1"/>
    <col min="21" max="21" width="12.33203125" style="3" customWidth="1"/>
    <col min="22" max="16384" width="9" style="3"/>
  </cols>
  <sheetData>
    <row r="1" spans="1:21" s="168" customFormat="1">
      <c r="A1" s="5" t="str">
        <f>Applicant</f>
        <v>Alberta Electric System Operator</v>
      </c>
      <c r="B1" s="5"/>
      <c r="C1" s="5"/>
      <c r="D1" s="5"/>
      <c r="E1" s="5"/>
      <c r="F1" s="5"/>
      <c r="G1" s="5"/>
      <c r="H1" s="5"/>
      <c r="I1" s="5"/>
      <c r="J1" s="5"/>
      <c r="K1" s="5"/>
      <c r="L1" s="206"/>
      <c r="M1" s="206"/>
      <c r="N1" s="206"/>
      <c r="O1" s="206"/>
      <c r="P1" s="207"/>
      <c r="Q1" s="206"/>
      <c r="R1" s="208"/>
      <c r="S1" s="3"/>
      <c r="T1" s="3"/>
      <c r="U1" s="4" t="str">
        <f ca="1">TablePrefix&amp;TRIM(MID(CELL("filename",W2),FIND("]",CELL("filename",W2))+1,4))&amp;TableSuffix</f>
        <v>Table H-6</v>
      </c>
    </row>
    <row r="2" spans="1:21" s="168" customFormat="1">
      <c r="A2" s="5" t="str">
        <f>Application</f>
        <v>2018 ISO Tariff Application</v>
      </c>
      <c r="B2" s="5"/>
      <c r="C2" s="5"/>
      <c r="D2" s="5"/>
      <c r="E2" s="5"/>
      <c r="F2" s="5"/>
      <c r="G2" s="5"/>
      <c r="H2" s="5"/>
      <c r="I2" s="5"/>
      <c r="J2" s="5"/>
      <c r="K2" s="5"/>
      <c r="L2" s="206"/>
      <c r="M2" s="206"/>
      <c r="N2" s="206"/>
      <c r="O2" s="206"/>
      <c r="P2" s="207"/>
      <c r="Q2" s="206"/>
      <c r="R2" s="208"/>
      <c r="S2" s="3"/>
      <c r="T2" s="3"/>
      <c r="U2" s="4" t="str">
        <f>TableDate</f>
        <v>September 14, 2017</v>
      </c>
    </row>
    <row r="3" spans="1:21" s="168" customFormat="1">
      <c r="L3" s="209"/>
      <c r="M3" s="209"/>
      <c r="N3" s="209"/>
      <c r="O3" s="209"/>
      <c r="P3" s="207"/>
      <c r="Q3" s="209"/>
      <c r="R3" s="208"/>
    </row>
    <row r="4" spans="1:21" s="168" customFormat="1">
      <c r="A4" s="347" t="str">
        <f>TableGroup2</f>
        <v>Appendix H — 2018 Rate Calculations</v>
      </c>
      <c r="B4" s="6"/>
      <c r="C4" s="6"/>
      <c r="D4" s="6"/>
      <c r="E4" s="6"/>
      <c r="F4" s="6"/>
      <c r="G4" s="6"/>
      <c r="H4" s="6"/>
      <c r="I4" s="6"/>
      <c r="J4" s="6"/>
      <c r="K4" s="6"/>
      <c r="L4" s="210"/>
      <c r="M4" s="210"/>
      <c r="N4" s="210"/>
      <c r="O4" s="210"/>
      <c r="P4" s="210"/>
      <c r="Q4" s="210"/>
      <c r="R4" s="210"/>
      <c r="S4" s="6"/>
      <c r="T4" s="6"/>
      <c r="U4" s="6"/>
    </row>
    <row r="5" spans="1:21" s="168" customFormat="1">
      <c r="A5" s="6" t="s">
        <v>181</v>
      </c>
      <c r="B5" s="6"/>
      <c r="C5" s="6"/>
      <c r="D5" s="6"/>
      <c r="E5" s="6"/>
      <c r="F5" s="6"/>
      <c r="G5" s="6"/>
      <c r="H5" s="6"/>
      <c r="I5" s="6"/>
      <c r="J5" s="6"/>
      <c r="K5" s="6"/>
      <c r="L5" s="210"/>
      <c r="M5" s="210"/>
      <c r="N5" s="210"/>
      <c r="O5" s="210"/>
      <c r="P5" s="210"/>
      <c r="Q5" s="210"/>
      <c r="R5" s="210"/>
      <c r="S5" s="6"/>
      <c r="T5" s="6"/>
      <c r="U5" s="6"/>
    </row>
    <row r="6" spans="1:21">
      <c r="I6" s="256"/>
    </row>
    <row r="7" spans="1:21" s="252" customFormat="1">
      <c r="I7" s="252" t="s">
        <v>2</v>
      </c>
      <c r="L7" s="392" t="s">
        <v>3</v>
      </c>
      <c r="M7" s="392"/>
      <c r="N7" s="392" t="s">
        <v>4</v>
      </c>
      <c r="O7" s="392"/>
      <c r="P7" s="392" t="s">
        <v>5</v>
      </c>
      <c r="Q7" s="392"/>
      <c r="R7" s="392" t="s">
        <v>25</v>
      </c>
      <c r="U7" s="252" t="s">
        <v>26</v>
      </c>
    </row>
    <row r="8" spans="1:21">
      <c r="A8" s="3" t="s">
        <v>57</v>
      </c>
    </row>
    <row r="9" spans="1:21" s="47" customFormat="1">
      <c r="A9" s="46" t="s">
        <v>58</v>
      </c>
      <c r="C9" s="48" t="s">
        <v>1</v>
      </c>
      <c r="D9" s="48"/>
      <c r="F9" s="46" t="s">
        <v>121</v>
      </c>
      <c r="H9" s="99"/>
      <c r="I9" s="48" t="s">
        <v>92</v>
      </c>
      <c r="J9" s="212"/>
      <c r="K9" s="213"/>
      <c r="L9" s="48" t="s">
        <v>24</v>
      </c>
      <c r="M9" s="48"/>
      <c r="N9" s="48"/>
      <c r="O9" s="48"/>
      <c r="P9" s="48"/>
      <c r="Q9" s="48"/>
      <c r="R9" s="48"/>
      <c r="T9" s="99"/>
      <c r="U9" s="48" t="s">
        <v>122</v>
      </c>
    </row>
    <row r="10" spans="1:21" s="22" customFormat="1" ht="25.5" customHeight="1">
      <c r="A10" s="21">
        <v>1</v>
      </c>
      <c r="C10" s="22" t="s">
        <v>175</v>
      </c>
      <c r="F10" s="424" t="s">
        <v>510</v>
      </c>
      <c r="G10" s="246"/>
      <c r="H10" s="121"/>
      <c r="I10" s="748" t="s">
        <v>409</v>
      </c>
      <c r="J10" s="748"/>
      <c r="K10" s="748"/>
      <c r="L10" s="512">
        <v>2.5541999999999998</v>
      </c>
      <c r="M10" s="465" t="s">
        <v>410</v>
      </c>
      <c r="N10" s="465" t="s">
        <v>411</v>
      </c>
      <c r="O10" s="506">
        <v>0.5726</v>
      </c>
      <c r="P10" s="506"/>
      <c r="Q10" s="58"/>
      <c r="R10" s="58"/>
      <c r="S10" s="246"/>
      <c r="T10" s="121"/>
    </row>
    <row r="11" spans="1:21" ht="19.350000000000001" customHeight="1">
      <c r="A11" s="184">
        <v>2</v>
      </c>
      <c r="C11" s="3" t="s">
        <v>176</v>
      </c>
      <c r="F11" s="439" t="s">
        <v>449</v>
      </c>
      <c r="G11" s="247"/>
      <c r="H11" s="248"/>
      <c r="I11" s="240">
        <v>1.5</v>
      </c>
      <c r="L11" s="241">
        <f>7.5</f>
        <v>7.5</v>
      </c>
      <c r="N11" s="242">
        <f>17</f>
        <v>17</v>
      </c>
      <c r="P11" s="242">
        <f>40</f>
        <v>40</v>
      </c>
      <c r="R11" s="241">
        <f>122.8</f>
        <v>122.8</v>
      </c>
      <c r="S11" s="247"/>
      <c r="T11" s="248"/>
    </row>
    <row r="12" spans="1:21" s="35" customFormat="1" ht="19.350000000000001" customHeight="1">
      <c r="A12" s="34">
        <v>3</v>
      </c>
      <c r="C12" s="35" t="s">
        <v>183</v>
      </c>
      <c r="F12" s="253" t="s">
        <v>178</v>
      </c>
      <c r="G12" s="249"/>
      <c r="H12" s="229"/>
      <c r="I12" s="251">
        <f>$L$10*(I11^$O$10)</f>
        <v>3.2216974659168556</v>
      </c>
      <c r="J12" s="251">
        <f t="shared" ref="J12:R12" si="0">$L$10*(J11^$O$10)</f>
        <v>0</v>
      </c>
      <c r="K12" s="251">
        <f t="shared" si="0"/>
        <v>0</v>
      </c>
      <c r="L12" s="251">
        <f>$L$10*(L11^$O$10)</f>
        <v>8.0968292355731446</v>
      </c>
      <c r="M12" s="251">
        <f t="shared" si="0"/>
        <v>0</v>
      </c>
      <c r="N12" s="251">
        <f t="shared" si="0"/>
        <v>12.936296258642738</v>
      </c>
      <c r="O12" s="251"/>
      <c r="P12" s="251">
        <f t="shared" si="0"/>
        <v>21.115163644412807</v>
      </c>
      <c r="Q12" s="251">
        <f t="shared" si="0"/>
        <v>0</v>
      </c>
      <c r="R12" s="251">
        <f t="shared" si="0"/>
        <v>40.135611609634594</v>
      </c>
      <c r="S12" s="249"/>
      <c r="T12" s="229"/>
    </row>
    <row r="13" spans="1:21" s="47" customFormat="1" ht="19.350000000000001" customHeight="1">
      <c r="E13"/>
      <c r="F13"/>
      <c r="G13" s="250"/>
      <c r="H13" s="99"/>
      <c r="J13" s="212"/>
      <c r="K13" s="213"/>
      <c r="L13" s="45" t="s">
        <v>24</v>
      </c>
      <c r="M13" s="45"/>
      <c r="N13" s="45"/>
      <c r="O13" s="45"/>
      <c r="P13" s="45"/>
      <c r="Q13" s="45"/>
      <c r="R13" s="45"/>
      <c r="S13" s="250"/>
      <c r="T13" s="99"/>
    </row>
    <row r="14" spans="1:21" s="152" customFormat="1">
      <c r="A14" s="261"/>
      <c r="B14" s="235"/>
      <c r="C14" s="236"/>
      <c r="D14" s="235"/>
      <c r="E14" s="235"/>
      <c r="F14" s="235"/>
      <c r="H14" s="99"/>
      <c r="I14" s="94" t="s">
        <v>92</v>
      </c>
      <c r="J14" s="212"/>
      <c r="K14" s="99"/>
      <c r="N14" s="152" t="s">
        <v>188</v>
      </c>
      <c r="P14" s="152" t="s">
        <v>189</v>
      </c>
      <c r="T14" s="99"/>
    </row>
    <row r="15" spans="1:21" s="211" customFormat="1">
      <c r="A15" s="184"/>
      <c r="B15"/>
      <c r="C15" s="2" t="s">
        <v>180</v>
      </c>
      <c r="D15"/>
      <c r="E15" s="218"/>
      <c r="F15" s="75"/>
      <c r="G15" s="218"/>
      <c r="H15" s="215"/>
      <c r="I15" s="243" t="s">
        <v>156</v>
      </c>
      <c r="J15" s="217"/>
      <c r="K15" s="216"/>
      <c r="L15" s="244" t="s">
        <v>190</v>
      </c>
      <c r="M15" s="245"/>
      <c r="N15" s="244" t="s">
        <v>191</v>
      </c>
      <c r="O15" s="245"/>
      <c r="P15" s="244" t="s">
        <v>192</v>
      </c>
      <c r="Q15" s="245"/>
      <c r="R15" s="174" t="s">
        <v>193</v>
      </c>
      <c r="S15" s="218"/>
      <c r="T15" s="215"/>
      <c r="U15" s="45" t="s">
        <v>122</v>
      </c>
    </row>
    <row r="16" spans="1:21">
      <c r="A16" s="184">
        <f>A12+1</f>
        <v>4</v>
      </c>
      <c r="C16" s="3" t="s">
        <v>177</v>
      </c>
      <c r="E16" s="214"/>
      <c r="F16" s="252" t="s">
        <v>179</v>
      </c>
      <c r="G16" s="214"/>
      <c r="H16" s="222"/>
      <c r="I16" s="219">
        <f>ROUND(L12-(L11*((L12-I12)/(L11-I11))),3)</f>
        <v>2.0030000000000001</v>
      </c>
      <c r="J16" s="93"/>
      <c r="K16" s="112"/>
      <c r="L16" s="219">
        <f>ROUND((L12-I12)/(L11-I11),3)</f>
        <v>0.81299999999999994</v>
      </c>
      <c r="M16" s="93"/>
      <c r="N16" s="219">
        <f>ROUND((N12-L12)/(N11-L11),3)</f>
        <v>0.50900000000000001</v>
      </c>
      <c r="O16" s="93"/>
      <c r="P16" s="219">
        <f>ROUND((P12-N12)/(P11-N11),3)</f>
        <v>0.35599999999999998</v>
      </c>
      <c r="Q16" s="196"/>
      <c r="R16" s="219">
        <f>ROUND((R12-P12)/(R11-P11),3)</f>
        <v>0.23</v>
      </c>
      <c r="S16" s="214"/>
      <c r="T16" s="222"/>
      <c r="U16" s="223"/>
    </row>
    <row r="17" spans="1:21">
      <c r="A17" s="184">
        <f>A16+1</f>
        <v>5</v>
      </c>
      <c r="C17" s="22" t="s">
        <v>353</v>
      </c>
      <c r="E17" s="22"/>
      <c r="F17" s="486" t="s">
        <v>450</v>
      </c>
      <c r="G17" s="214"/>
      <c r="H17" s="222"/>
      <c r="I17" s="133">
        <f>'H-12 Determinants'!F19</f>
        <v>5308.9629584872509</v>
      </c>
      <c r="J17" s="93"/>
      <c r="K17" s="112"/>
      <c r="L17" s="133">
        <f>'H-12 Determinants'!F13</f>
        <v>36498.365723069473</v>
      </c>
      <c r="M17" s="93"/>
      <c r="N17" s="197">
        <f>'H-12 Determinants'!F14</f>
        <v>34526.098345230217</v>
      </c>
      <c r="O17" s="93"/>
      <c r="P17" s="197">
        <f>'H-12 Determinants'!F15</f>
        <v>43063.676217950444</v>
      </c>
      <c r="Q17" s="196"/>
      <c r="R17" s="197">
        <f>'H-12 Determinants'!F16</f>
        <v>42896.252064903987</v>
      </c>
      <c r="S17" s="214"/>
      <c r="T17" s="222"/>
      <c r="U17" s="196"/>
    </row>
    <row r="18" spans="1:21">
      <c r="A18" s="184">
        <f>A17+1</f>
        <v>6</v>
      </c>
      <c r="C18" s="22" t="s">
        <v>166</v>
      </c>
      <c r="E18" s="22"/>
      <c r="F18" s="486" t="s">
        <v>451</v>
      </c>
      <c r="G18" s="214"/>
      <c r="H18" s="222"/>
      <c r="I18" s="220">
        <f>I16*I17</f>
        <v>10633.852805849965</v>
      </c>
      <c r="J18" s="93"/>
      <c r="K18" s="112"/>
      <c r="L18" s="220">
        <f>L16*L17</f>
        <v>29673.17133285548</v>
      </c>
      <c r="M18" s="93"/>
      <c r="N18" s="220">
        <f>N16*N17</f>
        <v>17573.78405772218</v>
      </c>
      <c r="O18" s="93"/>
      <c r="P18" s="220">
        <f>P16*P17</f>
        <v>15330.668733590357</v>
      </c>
      <c r="Q18" s="196"/>
      <c r="R18" s="220">
        <f>R16*R17</f>
        <v>9866.1379749279167</v>
      </c>
      <c r="S18" s="214"/>
      <c r="T18" s="222"/>
      <c r="U18" s="220">
        <f>SUM(I18,L18,N18,P18,R18)</f>
        <v>83077.614904945891</v>
      </c>
    </row>
    <row r="19" spans="1:21" s="35" customFormat="1">
      <c r="A19" s="34">
        <f>A18+1</f>
        <v>7</v>
      </c>
      <c r="C19" s="35" t="s">
        <v>167</v>
      </c>
      <c r="E19" s="141"/>
      <c r="F19" s="482" t="s">
        <v>452</v>
      </c>
      <c r="G19" s="19"/>
      <c r="H19" s="110"/>
      <c r="I19" s="432">
        <f>I18/$U$18</f>
        <v>0.12799901415100562</v>
      </c>
      <c r="J19" s="432"/>
      <c r="K19" s="432"/>
      <c r="L19" s="432">
        <f t="shared" ref="L19:R19" si="1">L18/$U$18</f>
        <v>0.35717408795144567</v>
      </c>
      <c r="M19" s="432"/>
      <c r="N19" s="432">
        <f>N18/$U$18</f>
        <v>0.21153452801731737</v>
      </c>
      <c r="O19" s="432"/>
      <c r="P19" s="432">
        <f t="shared" si="1"/>
        <v>0.18453429062848156</v>
      </c>
      <c r="Q19" s="432"/>
      <c r="R19" s="432">
        <f t="shared" si="1"/>
        <v>0.11875807925174983</v>
      </c>
      <c r="S19" s="19"/>
      <c r="T19" s="110"/>
      <c r="U19" s="221">
        <f>SUM(I19:R19)</f>
        <v>1</v>
      </c>
    </row>
    <row r="21" spans="1:21">
      <c r="A21" s="3" t="s">
        <v>52</v>
      </c>
      <c r="C21" s="256" t="s">
        <v>140</v>
      </c>
      <c r="D21" s="436" t="s">
        <v>447</v>
      </c>
    </row>
    <row r="22" spans="1:21">
      <c r="C22" s="256" t="s">
        <v>139</v>
      </c>
      <c r="D22" s="436" t="s">
        <v>448</v>
      </c>
    </row>
    <row r="23" spans="1:21">
      <c r="D23" s="3" t="s">
        <v>360</v>
      </c>
    </row>
  </sheetData>
  <mergeCells count="1">
    <mergeCell ref="I10:K10"/>
  </mergeCells>
  <phoneticPr fontId="13" type="noConversion"/>
  <printOptions horizontalCentered="1"/>
  <pageMargins left="0.75" right="0.5" top="0.75" bottom="0.5" header="0.5" footer="0.5"/>
  <pageSetup scale="78" fitToHeight="0" orientation="portrait" r:id="rId1"/>
  <headerFooter alignWithMargins="0">
    <oddFooter>&amp;L&amp;A&amp;CConfidentiality: Public&amp;R&amp;P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5"/>
  <sheetViews>
    <sheetView showGridLines="0" zoomScaleNormal="100" workbookViewId="0"/>
  </sheetViews>
  <sheetFormatPr defaultRowHeight="12.75"/>
  <cols>
    <col min="1" max="1" width="4.83203125" customWidth="1"/>
    <col min="2" max="2" width="1.83203125" customWidth="1"/>
    <col min="3" max="3" width="2.83203125" customWidth="1"/>
    <col min="4" max="4" width="34.33203125" customWidth="1"/>
    <col min="5" max="5" width="1.83203125" customWidth="1"/>
    <col min="6" max="6" width="11.33203125" customWidth="1"/>
    <col min="7" max="8" width="1.83203125" customWidth="1"/>
    <col min="9" max="9" width="12.83203125" customWidth="1"/>
    <col min="10" max="11" width="1.83203125" customWidth="1"/>
    <col min="12" max="12" width="12.83203125" customWidth="1"/>
    <col min="13" max="14" width="1.83203125" customWidth="1"/>
    <col min="15" max="15" width="12.83203125" customWidth="1"/>
    <col min="16" max="17" width="1.83203125" customWidth="1"/>
    <col min="18" max="18" width="12.83203125" customWidth="1"/>
    <col min="19" max="20" width="1.83203125" customWidth="1"/>
    <col min="21" max="21" width="12.83203125" customWidth="1"/>
    <col min="22" max="23" width="1.83203125" customWidth="1"/>
    <col min="24" max="24" width="13.33203125" customWidth="1"/>
  </cols>
  <sheetData>
    <row r="1" spans="1:28" s="3" customFormat="1">
      <c r="A1" s="5" t="str">
        <f>Applicant</f>
        <v>Alberta Electric System Operator</v>
      </c>
      <c r="B1" s="5"/>
      <c r="C1" s="5"/>
      <c r="D1" s="5"/>
      <c r="E1" s="5"/>
      <c r="F1" s="5"/>
      <c r="G1" s="5"/>
      <c r="H1" s="5"/>
      <c r="I1" s="5"/>
      <c r="J1" s="5"/>
      <c r="K1" s="5"/>
      <c r="L1" s="5"/>
      <c r="M1" s="5"/>
      <c r="N1" s="5"/>
      <c r="O1" s="5"/>
      <c r="P1" s="5"/>
      <c r="Q1" s="5"/>
      <c r="R1" s="5"/>
      <c r="S1" s="5"/>
      <c r="T1" s="5"/>
      <c r="U1" s="4"/>
      <c r="X1" s="4" t="str">
        <f ca="1">TablePrefix&amp;TRIM(MID(CELL("filename",Z2),FIND("]",CELL("filename",Z2))+1,4))&amp;TableSuffix</f>
        <v>Table H-7</v>
      </c>
    </row>
    <row r="2" spans="1:28" s="3" customFormat="1">
      <c r="A2" s="5" t="str">
        <f>Application</f>
        <v>2018 ISO Tariff Application</v>
      </c>
      <c r="B2" s="5"/>
      <c r="C2" s="5"/>
      <c r="D2" s="5"/>
      <c r="E2" s="5"/>
      <c r="F2" s="5"/>
      <c r="G2" s="5"/>
      <c r="H2" s="5"/>
      <c r="I2" s="5"/>
      <c r="J2" s="5"/>
      <c r="K2" s="5"/>
      <c r="L2" s="5"/>
      <c r="M2" s="5"/>
      <c r="N2" s="5"/>
      <c r="O2" s="5"/>
      <c r="P2" s="5"/>
      <c r="Q2" s="5"/>
      <c r="R2" s="5"/>
      <c r="S2" s="5"/>
      <c r="T2" s="5"/>
      <c r="U2" s="4"/>
      <c r="X2" s="4" t="str">
        <f>TableDate</f>
        <v>September 14, 2017</v>
      </c>
    </row>
    <row r="3" spans="1:28">
      <c r="U3" s="4"/>
    </row>
    <row r="4" spans="1:28">
      <c r="A4" s="347" t="str">
        <f>TableGroup2</f>
        <v>Appendix H — 2018 Rate Calculations</v>
      </c>
      <c r="B4" s="6"/>
      <c r="C4" s="6"/>
      <c r="D4" s="6"/>
      <c r="E4" s="6"/>
      <c r="F4" s="6"/>
      <c r="G4" s="6"/>
      <c r="H4" s="6"/>
      <c r="I4" s="6"/>
      <c r="J4" s="6"/>
      <c r="K4" s="6"/>
      <c r="L4" s="6"/>
      <c r="M4" s="6"/>
      <c r="N4" s="6"/>
      <c r="O4" s="6"/>
      <c r="P4" s="6"/>
      <c r="Q4" s="6"/>
      <c r="R4" s="6"/>
      <c r="S4" s="6"/>
      <c r="T4" s="6"/>
      <c r="U4" s="6"/>
      <c r="V4" s="6"/>
      <c r="W4" s="6"/>
      <c r="X4" s="6"/>
    </row>
    <row r="5" spans="1:28">
      <c r="A5" s="6" t="s">
        <v>103</v>
      </c>
      <c r="B5" s="6"/>
      <c r="C5" s="6"/>
      <c r="D5" s="6"/>
      <c r="E5" s="6"/>
      <c r="F5" s="6"/>
      <c r="G5" s="6"/>
      <c r="H5" s="6"/>
      <c r="I5" s="6"/>
      <c r="J5" s="6"/>
      <c r="K5" s="6"/>
      <c r="L5" s="6"/>
      <c r="M5" s="6"/>
      <c r="N5" s="6"/>
      <c r="O5" s="6"/>
      <c r="P5" s="6"/>
      <c r="Q5" s="6"/>
      <c r="R5" s="6"/>
      <c r="S5" s="6"/>
      <c r="T5" s="6"/>
      <c r="U5" s="6"/>
      <c r="V5" s="6"/>
      <c r="W5" s="6"/>
      <c r="X5" s="6"/>
    </row>
    <row r="6" spans="1:28">
      <c r="I6" s="91"/>
    </row>
    <row r="7" spans="1:28" s="252" customFormat="1">
      <c r="I7" s="252" t="s">
        <v>2</v>
      </c>
      <c r="L7" s="252" t="s">
        <v>3</v>
      </c>
      <c r="O7" s="252" t="s">
        <v>4</v>
      </c>
      <c r="R7" s="252" t="s">
        <v>5</v>
      </c>
      <c r="U7" s="252" t="s">
        <v>25</v>
      </c>
      <c r="X7" s="252" t="s">
        <v>26</v>
      </c>
    </row>
    <row r="9" spans="1:28">
      <c r="G9" s="44"/>
      <c r="H9" s="98"/>
      <c r="I9" s="94" t="s">
        <v>168</v>
      </c>
      <c r="J9" s="130"/>
      <c r="K9" s="98"/>
      <c r="L9" s="94" t="s">
        <v>104</v>
      </c>
      <c r="M9" s="130"/>
      <c r="N9" s="98"/>
      <c r="O9" s="94" t="s">
        <v>105</v>
      </c>
      <c r="P9" s="130"/>
      <c r="Q9" s="98"/>
      <c r="R9" s="94" t="s">
        <v>107</v>
      </c>
      <c r="S9" s="130"/>
      <c r="T9" s="98"/>
      <c r="U9" s="94"/>
      <c r="V9" s="130"/>
      <c r="W9" s="98"/>
      <c r="X9" s="94"/>
    </row>
    <row r="10" spans="1:28" s="44" customFormat="1">
      <c r="F10" s="50"/>
      <c r="H10" s="98"/>
      <c r="I10" s="45" t="s">
        <v>24</v>
      </c>
      <c r="J10" s="130"/>
      <c r="K10" s="98"/>
      <c r="L10" s="45" t="s">
        <v>24</v>
      </c>
      <c r="M10" s="130"/>
      <c r="N10" s="98"/>
      <c r="O10" s="45" t="s">
        <v>106</v>
      </c>
      <c r="P10" s="130"/>
      <c r="Q10" s="98"/>
      <c r="R10" s="45" t="s">
        <v>106</v>
      </c>
      <c r="S10" s="130"/>
      <c r="T10" s="98"/>
      <c r="U10" s="45" t="s">
        <v>92</v>
      </c>
      <c r="V10" s="130"/>
      <c r="W10" s="98"/>
      <c r="X10" s="45" t="s">
        <v>122</v>
      </c>
    </row>
    <row r="11" spans="1:28" s="47" customFormat="1" ht="38.25">
      <c r="A11" s="46" t="s">
        <v>0</v>
      </c>
      <c r="C11" s="48" t="s">
        <v>1</v>
      </c>
      <c r="D11" s="48"/>
      <c r="F11" s="444" t="s">
        <v>444</v>
      </c>
      <c r="H11" s="99"/>
      <c r="I11" s="49" t="s">
        <v>397</v>
      </c>
      <c r="K11" s="99"/>
      <c r="L11" s="49" t="s">
        <v>398</v>
      </c>
      <c r="N11" s="99"/>
      <c r="O11" s="49" t="s">
        <v>399</v>
      </c>
      <c r="Q11" s="99"/>
      <c r="R11" s="49" t="s">
        <v>400</v>
      </c>
      <c r="T11" s="99"/>
      <c r="U11" s="49" t="s">
        <v>401</v>
      </c>
      <c r="W11" s="99"/>
      <c r="X11" s="49" t="s">
        <v>337</v>
      </c>
    </row>
    <row r="12" spans="1:28" ht="15.6" customHeight="1">
      <c r="A12" s="7">
        <v>1</v>
      </c>
      <c r="C12" s="2" t="s">
        <v>391</v>
      </c>
      <c r="D12" s="2"/>
      <c r="E12" s="18"/>
      <c r="F12" s="71"/>
      <c r="G12" s="18"/>
      <c r="H12" s="109"/>
      <c r="I12" s="39"/>
      <c r="J12" s="18"/>
      <c r="K12" s="109"/>
      <c r="L12" s="39"/>
      <c r="M12" s="18"/>
      <c r="N12" s="109"/>
      <c r="O12" s="39"/>
      <c r="P12" s="18"/>
      <c r="Q12" s="109"/>
      <c r="R12" s="39"/>
      <c r="S12" s="18"/>
      <c r="T12" s="109"/>
      <c r="U12" s="39"/>
      <c r="V12" s="18"/>
      <c r="W12" s="109"/>
      <c r="X12" s="39"/>
    </row>
    <row r="13" spans="1:28" s="22" customFormat="1">
      <c r="A13" s="21">
        <f t="shared" ref="A13:A35" si="0">A12+1</f>
        <v>2</v>
      </c>
      <c r="C13" s="22" t="s">
        <v>118</v>
      </c>
      <c r="D13"/>
      <c r="F13" s="72"/>
      <c r="G13" s="23"/>
      <c r="H13" s="112"/>
      <c r="I13" s="79"/>
      <c r="J13" s="23"/>
      <c r="K13" s="112"/>
      <c r="L13" s="79"/>
      <c r="M13" s="23"/>
      <c r="N13" s="112"/>
      <c r="O13" s="43"/>
      <c r="P13" s="23"/>
      <c r="Q13" s="112"/>
      <c r="R13" s="79"/>
      <c r="S13" s="23"/>
      <c r="T13" s="112"/>
      <c r="U13" s="79"/>
      <c r="V13" s="23"/>
      <c r="W13" s="112"/>
      <c r="X13" s="79"/>
    </row>
    <row r="14" spans="1:28" s="22" customFormat="1">
      <c r="A14" s="21">
        <f t="shared" si="0"/>
        <v>3</v>
      </c>
      <c r="D14" t="s">
        <v>96</v>
      </c>
      <c r="F14" s="72" t="s">
        <v>99</v>
      </c>
      <c r="G14" s="23"/>
      <c r="H14" s="112"/>
      <c r="I14" s="176">
        <f>'H-5 DTS Classification'!J13</f>
        <v>826.00057503566961</v>
      </c>
      <c r="J14" s="23"/>
      <c r="K14" s="112"/>
      <c r="L14" s="224">
        <f>'H-5 DTS Classification'!N13</f>
        <v>0</v>
      </c>
      <c r="M14" s="23"/>
      <c r="N14" s="112"/>
      <c r="O14" s="176">
        <f>'H-5 DTS Classification'!R13</f>
        <v>57.930071285238952</v>
      </c>
      <c r="P14" s="23"/>
      <c r="Q14" s="112"/>
      <c r="R14" s="85">
        <f>'H-5 DTS Classification'!V13</f>
        <v>0</v>
      </c>
      <c r="S14" s="23"/>
      <c r="T14" s="112"/>
      <c r="U14" s="85">
        <f>'H-5 DTS Classification'!Z13</f>
        <v>0</v>
      </c>
      <c r="V14" s="23"/>
      <c r="W14" s="112"/>
      <c r="X14" s="177">
        <f>SUM(I14:U14)</f>
        <v>883.93064632090852</v>
      </c>
      <c r="Y14" s="68"/>
      <c r="Z14" s="68"/>
      <c r="AA14" s="68"/>
      <c r="AB14" s="68"/>
    </row>
    <row r="15" spans="1:28" s="22" customFormat="1">
      <c r="A15" s="21">
        <f t="shared" si="0"/>
        <v>4</v>
      </c>
      <c r="D15" t="s">
        <v>377</v>
      </c>
      <c r="F15" s="72" t="s">
        <v>76</v>
      </c>
      <c r="G15" s="23"/>
      <c r="H15" s="112"/>
      <c r="I15" s="79">
        <f>'H-5 DTS Classification'!J14</f>
        <v>0</v>
      </c>
      <c r="J15" s="23"/>
      <c r="K15" s="112"/>
      <c r="L15" s="79">
        <f>'H-5 DTS Classification'!N14</f>
        <v>396.61302737699697</v>
      </c>
      <c r="M15" s="23"/>
      <c r="N15" s="112"/>
      <c r="O15" s="79">
        <f>'H-5 DTS Classification'!R14</f>
        <v>46.314205769042779</v>
      </c>
      <c r="P15" s="23"/>
      <c r="Q15" s="112"/>
      <c r="R15" s="85">
        <f>'H-5 DTS Classification'!V14</f>
        <v>0</v>
      </c>
      <c r="S15" s="23"/>
      <c r="T15" s="112"/>
      <c r="U15" s="85">
        <f>'H-5 DTS Classification'!Z14</f>
        <v>0</v>
      </c>
      <c r="V15" s="23"/>
      <c r="W15" s="112"/>
      <c r="X15" s="85">
        <f>SUM(I15:U15)</f>
        <v>442.92723314603973</v>
      </c>
      <c r="Y15" s="68"/>
      <c r="Z15" s="68"/>
      <c r="AA15" s="68"/>
      <c r="AB15" s="68"/>
    </row>
    <row r="16" spans="1:28" s="22" customFormat="1">
      <c r="A16" s="21">
        <f t="shared" si="0"/>
        <v>5</v>
      </c>
      <c r="D16" t="s">
        <v>97</v>
      </c>
      <c r="F16" s="72" t="s">
        <v>100</v>
      </c>
      <c r="G16" s="23"/>
      <c r="H16" s="112"/>
      <c r="I16" s="79">
        <f>'H-5 DTS Classification'!J15</f>
        <v>0</v>
      </c>
      <c r="J16" s="23"/>
      <c r="K16" s="112"/>
      <c r="L16" s="79">
        <f>'H-5 DTS Classification'!N15</f>
        <v>342.39461787048208</v>
      </c>
      <c r="M16" s="23"/>
      <c r="N16" s="112"/>
      <c r="O16" s="79">
        <f>'H-5 DTS Classification'!R15</f>
        <v>0</v>
      </c>
      <c r="P16" s="23"/>
      <c r="Q16" s="112"/>
      <c r="R16" s="85">
        <f>'H-5 DTS Classification'!V15</f>
        <v>0</v>
      </c>
      <c r="S16" s="23"/>
      <c r="T16" s="112"/>
      <c r="U16" s="85">
        <f>'H-5 DTS Classification'!Z15</f>
        <v>50.259316502219441</v>
      </c>
      <c r="V16" s="23"/>
      <c r="W16" s="112"/>
      <c r="X16" s="85">
        <f>SUM(I16:U16)</f>
        <v>392.65393437270154</v>
      </c>
      <c r="Y16" s="68"/>
      <c r="Z16" s="68"/>
      <c r="AA16" s="68"/>
      <c r="AB16" s="68"/>
    </row>
    <row r="17" spans="1:27" s="22" customFormat="1">
      <c r="A17" s="21">
        <f t="shared" si="0"/>
        <v>6</v>
      </c>
      <c r="C17" s="22" t="s">
        <v>117</v>
      </c>
      <c r="E17" s="23"/>
      <c r="F17" s="73"/>
      <c r="G17" s="23"/>
      <c r="H17" s="113"/>
      <c r="I17" s="79"/>
      <c r="J17" s="79"/>
      <c r="K17" s="113"/>
      <c r="L17" s="79"/>
      <c r="M17" s="79"/>
      <c r="N17" s="113"/>
      <c r="O17" s="79"/>
      <c r="P17" s="79"/>
      <c r="Q17" s="113"/>
      <c r="R17" s="79"/>
      <c r="S17" s="79"/>
      <c r="T17" s="113"/>
      <c r="U17" s="79"/>
      <c r="V17" s="79"/>
      <c r="W17" s="113"/>
      <c r="X17" s="79"/>
      <c r="Z17" s="68"/>
      <c r="AA17" s="68"/>
    </row>
    <row r="18" spans="1:27" s="22" customFormat="1">
      <c r="A18" s="21">
        <f t="shared" si="0"/>
        <v>7</v>
      </c>
      <c r="D18" s="22" t="s">
        <v>18</v>
      </c>
      <c r="E18" s="23"/>
      <c r="F18" s="494" t="s">
        <v>78</v>
      </c>
      <c r="G18" s="23"/>
      <c r="H18" s="113"/>
      <c r="I18" s="79">
        <f>'H-5 DTS Classification'!J24</f>
        <v>0</v>
      </c>
      <c r="J18" s="79"/>
      <c r="K18" s="113"/>
      <c r="L18" s="79">
        <f>'H-5 DTS Classification'!N24</f>
        <v>0</v>
      </c>
      <c r="M18" s="79"/>
      <c r="N18" s="113"/>
      <c r="O18" s="79">
        <f>'H-5 DTS Classification'!R24</f>
        <v>0</v>
      </c>
      <c r="P18" s="79"/>
      <c r="Q18" s="113"/>
      <c r="R18" s="79">
        <f>'H-5 DTS Classification'!V24</f>
        <v>0</v>
      </c>
      <c r="S18" s="79"/>
      <c r="T18" s="113"/>
      <c r="U18" s="79">
        <f>'H-5 DTS Classification'!Z24</f>
        <v>0</v>
      </c>
      <c r="V18" s="79"/>
      <c r="W18" s="113"/>
      <c r="X18" s="79">
        <f>SUM(I18:U18)</f>
        <v>0</v>
      </c>
    </row>
    <row r="19" spans="1:27" s="22" customFormat="1">
      <c r="A19" s="21">
        <f t="shared" si="0"/>
        <v>8</v>
      </c>
      <c r="D19" s="22" t="s">
        <v>8</v>
      </c>
      <c r="E19" s="23"/>
      <c r="F19" s="494" t="s">
        <v>453</v>
      </c>
      <c r="G19" s="23"/>
      <c r="H19" s="113"/>
      <c r="I19" s="79">
        <f>'H-5 DTS Classification'!J30</f>
        <v>7.4217046847758201</v>
      </c>
      <c r="J19" s="79"/>
      <c r="K19" s="113"/>
      <c r="L19" s="79">
        <f>'H-5 DTS Classification'!N30</f>
        <v>6.6400637827419366</v>
      </c>
      <c r="M19" s="79"/>
      <c r="N19" s="113"/>
      <c r="O19" s="79">
        <f>'H-5 DTS Classification'!R30</f>
        <v>0.93664612684007087</v>
      </c>
      <c r="P19" s="79"/>
      <c r="Q19" s="113"/>
      <c r="R19" s="79">
        <f>'H-5 DTS Classification'!V30</f>
        <v>0</v>
      </c>
      <c r="S19" s="79"/>
      <c r="T19" s="113"/>
      <c r="U19" s="79">
        <f>'H-5 DTS Classification'!Z30</f>
        <v>0.45158540564217381</v>
      </c>
      <c r="V19" s="79"/>
      <c r="W19" s="113"/>
      <c r="X19" s="79">
        <f>SUM(I19:U19)</f>
        <v>15.450000000000001</v>
      </c>
    </row>
    <row r="20" spans="1:27" s="22" customFormat="1">
      <c r="A20" s="21">
        <f t="shared" si="0"/>
        <v>9</v>
      </c>
      <c r="D20" s="22" t="s">
        <v>7</v>
      </c>
      <c r="E20" s="23"/>
      <c r="F20" s="494" t="s">
        <v>376</v>
      </c>
      <c r="G20" s="23"/>
      <c r="H20" s="113"/>
      <c r="I20" s="79">
        <f>'H-5 DTS Classification'!J31</f>
        <v>41.16338787077575</v>
      </c>
      <c r="J20" s="79"/>
      <c r="K20" s="113"/>
      <c r="L20" s="79">
        <f>'H-5 DTS Classification'!N31</f>
        <v>36.828132158960038</v>
      </c>
      <c r="M20" s="79"/>
      <c r="N20" s="113"/>
      <c r="O20" s="79">
        <f>'H-5 DTS Classification'!R31</f>
        <v>5.1949692765149766</v>
      </c>
      <c r="P20" s="79"/>
      <c r="Q20" s="113"/>
      <c r="R20" s="79">
        <f>'H-5 DTS Classification'!V31</f>
        <v>0</v>
      </c>
      <c r="S20" s="79"/>
      <c r="T20" s="113"/>
      <c r="U20" s="79">
        <f>'H-5 DTS Classification'!Z31</f>
        <v>2.5046516937492367</v>
      </c>
      <c r="V20" s="79"/>
      <c r="W20" s="113"/>
      <c r="X20" s="79">
        <f>SUM(I20:U20)</f>
        <v>85.691141000000016</v>
      </c>
    </row>
    <row r="21" spans="1:27" s="22" customFormat="1">
      <c r="A21" s="21">
        <f t="shared" si="0"/>
        <v>10</v>
      </c>
      <c r="D21" s="22" t="s">
        <v>36</v>
      </c>
      <c r="E21" s="23"/>
      <c r="F21" s="494" t="s">
        <v>454</v>
      </c>
      <c r="G21" s="23"/>
      <c r="H21" s="113"/>
      <c r="I21" s="79">
        <f>'H-5 DTS Classification'!J33</f>
        <v>8.433815187975231</v>
      </c>
      <c r="J21" s="79"/>
      <c r="K21" s="113"/>
      <c r="L21" s="79">
        <f>'H-5 DTS Classification'!N33</f>
        <v>7.5455805853995344</v>
      </c>
      <c r="M21" s="79"/>
      <c r="N21" s="113"/>
      <c r="O21" s="79">
        <f>'H-5 DTS Classification'!R33</f>
        <v>1.0643781537826813</v>
      </c>
      <c r="P21" s="79"/>
      <c r="Q21" s="113"/>
      <c r="R21" s="79">
        <f>'H-5 DTS Classification'!V33</f>
        <v>0</v>
      </c>
      <c r="S21" s="79"/>
      <c r="T21" s="113"/>
      <c r="U21" s="79">
        <f>'H-5 DTS Classification'!Z33</f>
        <v>0.51316887622671048</v>
      </c>
      <c r="V21" s="79"/>
      <c r="W21" s="113"/>
      <c r="X21" s="79">
        <f>SUM(I21:U21)</f>
        <v>17.556942803384157</v>
      </c>
    </row>
    <row r="22" spans="1:27" s="35" customFormat="1" ht="15.6" customHeight="1">
      <c r="A22" s="34">
        <f t="shared" si="0"/>
        <v>11</v>
      </c>
      <c r="C22" s="12" t="s">
        <v>391</v>
      </c>
      <c r="D22" s="12"/>
      <c r="E22" s="19"/>
      <c r="F22" s="74"/>
      <c r="G22" s="19"/>
      <c r="H22" s="110"/>
      <c r="I22" s="31">
        <f>SUM(I12:I21)</f>
        <v>883.01948277919644</v>
      </c>
      <c r="J22" s="19"/>
      <c r="K22" s="110"/>
      <c r="L22" s="31">
        <f>SUM(L12:L21)</f>
        <v>790.02142177458052</v>
      </c>
      <c r="M22" s="19"/>
      <c r="N22" s="110"/>
      <c r="O22" s="31">
        <f>SUM(O12:O21)</f>
        <v>111.44027061141946</v>
      </c>
      <c r="P22" s="19"/>
      <c r="Q22" s="110"/>
      <c r="R22" s="84">
        <f>SUM(R12:R21)</f>
        <v>0</v>
      </c>
      <c r="S22" s="19"/>
      <c r="T22" s="110"/>
      <c r="U22" s="31">
        <f>SUM(U12:U21)</f>
        <v>53.728722477837564</v>
      </c>
      <c r="V22" s="19"/>
      <c r="W22" s="110"/>
      <c r="X22" s="31">
        <f>SUM(X12:X21)</f>
        <v>1838.2098976430341</v>
      </c>
    </row>
    <row r="23" spans="1:27" ht="15.6" customHeight="1">
      <c r="A23" s="7">
        <f t="shared" si="0"/>
        <v>12</v>
      </c>
      <c r="C23" s="2" t="s">
        <v>46</v>
      </c>
      <c r="D23" s="2"/>
      <c r="E23" s="18"/>
      <c r="F23" s="75"/>
      <c r="G23" s="18"/>
      <c r="H23" s="109"/>
      <c r="I23" s="39"/>
      <c r="J23" s="18"/>
      <c r="K23" s="109"/>
      <c r="L23" s="39"/>
      <c r="M23" s="18"/>
      <c r="N23" s="109"/>
      <c r="O23" s="39"/>
      <c r="P23" s="18"/>
      <c r="Q23" s="109"/>
      <c r="R23" s="39"/>
      <c r="S23" s="18"/>
      <c r="T23" s="109"/>
      <c r="U23" s="39"/>
      <c r="V23" s="18"/>
      <c r="W23" s="109"/>
      <c r="X23" s="39"/>
    </row>
    <row r="24" spans="1:27">
      <c r="A24" s="7">
        <f t="shared" si="0"/>
        <v>13</v>
      </c>
      <c r="C24" t="s">
        <v>12</v>
      </c>
      <c r="E24" s="18"/>
      <c r="F24" s="75" t="s">
        <v>77</v>
      </c>
      <c r="G24" s="18"/>
      <c r="H24" s="109"/>
      <c r="I24" s="83">
        <f>'H-5 DTS Classification'!J18</f>
        <v>0</v>
      </c>
      <c r="J24" s="18"/>
      <c r="K24" s="109"/>
      <c r="L24" s="83">
        <f>'H-5 DTS Classification'!N18</f>
        <v>0</v>
      </c>
      <c r="M24" s="18"/>
      <c r="N24" s="109"/>
      <c r="O24" s="83">
        <f>'H-5 DTS Classification'!R18</f>
        <v>0</v>
      </c>
      <c r="P24" s="18"/>
      <c r="Q24" s="109"/>
      <c r="R24" s="39">
        <f>'H-5 DTS Classification'!V18</f>
        <v>146.64535657901064</v>
      </c>
      <c r="S24" s="18"/>
      <c r="T24" s="109"/>
      <c r="U24" s="80">
        <f>'H-5 DTS Classification'!Z18</f>
        <v>0</v>
      </c>
      <c r="V24" s="18"/>
      <c r="W24" s="109"/>
      <c r="X24" s="178">
        <f>SUM(L24:U24)</f>
        <v>146.64535657901064</v>
      </c>
    </row>
    <row r="25" spans="1:27">
      <c r="A25" s="7">
        <f t="shared" si="0"/>
        <v>14</v>
      </c>
      <c r="C25" t="s">
        <v>14</v>
      </c>
      <c r="E25" s="18"/>
      <c r="F25" s="495" t="s">
        <v>403</v>
      </c>
      <c r="G25" s="18"/>
      <c r="H25" s="262"/>
      <c r="I25" s="80">
        <f>'H-5 DTS Classification'!J20</f>
        <v>0</v>
      </c>
      <c r="J25" s="80"/>
      <c r="K25" s="262"/>
      <c r="L25" s="80">
        <f>'H-5 DTS Classification'!N20</f>
        <v>0</v>
      </c>
      <c r="M25" s="80"/>
      <c r="N25" s="262"/>
      <c r="O25" s="80">
        <f>'H-5 DTS Classification'!R20</f>
        <v>0</v>
      </c>
      <c r="P25" s="80"/>
      <c r="Q25" s="262"/>
      <c r="R25" s="80">
        <f>'H-5 DTS Classification'!V20</f>
        <v>4.2631199999999998</v>
      </c>
      <c r="S25" s="80"/>
      <c r="T25" s="262"/>
      <c r="U25" s="80">
        <f>'H-5 DTS Classification'!Z20</f>
        <v>0</v>
      </c>
      <c r="V25" s="80"/>
      <c r="W25" s="262"/>
      <c r="X25" s="80">
        <f>SUM(L25:U25)</f>
        <v>4.2631199999999998</v>
      </c>
    </row>
    <row r="26" spans="1:27">
      <c r="A26" s="7">
        <f t="shared" ref="A26:A33" si="1">A25+1</f>
        <v>15</v>
      </c>
      <c r="C26" s="436" t="s">
        <v>369</v>
      </c>
      <c r="E26" s="18"/>
      <c r="F26" s="496" t="s">
        <v>75</v>
      </c>
      <c r="G26" s="18"/>
      <c r="H26" s="109"/>
      <c r="I26" s="83">
        <v>0</v>
      </c>
      <c r="J26" s="18"/>
      <c r="K26" s="109"/>
      <c r="L26" s="83">
        <v>0</v>
      </c>
      <c r="M26" s="18"/>
      <c r="N26" s="109"/>
      <c r="O26" s="83">
        <v>0</v>
      </c>
      <c r="P26" s="18"/>
      <c r="Q26" s="109"/>
      <c r="R26" s="83">
        <f>'H-5 DTS Classification'!V25</f>
        <v>17.304666999999998</v>
      </c>
      <c r="S26" s="18"/>
      <c r="T26" s="109"/>
      <c r="U26" s="80">
        <v>0</v>
      </c>
      <c r="V26" s="18"/>
      <c r="W26" s="109"/>
      <c r="X26" s="178">
        <f>SUM(L26:U26)</f>
        <v>17.304666999999998</v>
      </c>
    </row>
    <row r="27" spans="1:27" s="35" customFormat="1" ht="15.6" customHeight="1">
      <c r="A27" s="7">
        <f t="shared" si="1"/>
        <v>16</v>
      </c>
      <c r="C27" s="12" t="s">
        <v>46</v>
      </c>
      <c r="D27" s="12"/>
      <c r="E27" s="19"/>
      <c r="F27" s="74"/>
      <c r="G27" s="19"/>
      <c r="H27" s="110"/>
      <c r="I27" s="84">
        <f>SUM(I23:I26)</f>
        <v>0</v>
      </c>
      <c r="J27" s="19"/>
      <c r="K27" s="110"/>
      <c r="L27" s="84">
        <f>SUM(L23:L26)</f>
        <v>0</v>
      </c>
      <c r="M27" s="19"/>
      <c r="N27" s="110"/>
      <c r="O27" s="84">
        <f>SUM(O23:O26)</f>
        <v>0</v>
      </c>
      <c r="P27" s="19"/>
      <c r="Q27" s="110"/>
      <c r="R27" s="31">
        <f>SUM(R23:R26)</f>
        <v>168.21314357901062</v>
      </c>
      <c r="S27" s="19"/>
      <c r="T27" s="110"/>
      <c r="U27" s="84">
        <f>SUM(U23:U26)</f>
        <v>0</v>
      </c>
      <c r="V27" s="19"/>
      <c r="W27" s="110"/>
      <c r="X27" s="31">
        <f>SUM(X23:X26)</f>
        <v>168.21314357901062</v>
      </c>
    </row>
    <row r="28" spans="1:27" s="35" customFormat="1" ht="15.6" customHeight="1">
      <c r="A28" s="7">
        <f t="shared" si="1"/>
        <v>17</v>
      </c>
      <c r="C28" s="12" t="s">
        <v>443</v>
      </c>
      <c r="D28" s="12"/>
      <c r="E28" s="19"/>
      <c r="F28" s="482" t="s">
        <v>185</v>
      </c>
      <c r="G28" s="19"/>
      <c r="H28" s="110"/>
      <c r="I28" s="674">
        <v>0</v>
      </c>
      <c r="J28" s="19"/>
      <c r="K28" s="110"/>
      <c r="L28" s="674">
        <v>0</v>
      </c>
      <c r="M28" s="19"/>
      <c r="N28" s="110"/>
      <c r="O28" s="674">
        <v>0</v>
      </c>
      <c r="P28" s="19"/>
      <c r="Q28" s="110"/>
      <c r="R28" s="52">
        <f>'H-5 DTS Classification'!V27</f>
        <v>0.1</v>
      </c>
      <c r="S28" s="19"/>
      <c r="T28" s="110"/>
      <c r="U28" s="674"/>
      <c r="V28" s="19"/>
      <c r="W28" s="110"/>
      <c r="X28" s="180">
        <f>SUM(L28:U28)</f>
        <v>0.1</v>
      </c>
    </row>
    <row r="29" spans="1:27" s="58" customFormat="1" ht="18.95" customHeight="1">
      <c r="A29" s="7">
        <f t="shared" si="1"/>
        <v>18</v>
      </c>
      <c r="C29" s="59" t="s">
        <v>83</v>
      </c>
      <c r="D29" s="59"/>
      <c r="E29" s="20"/>
      <c r="F29" s="486" t="s">
        <v>79</v>
      </c>
      <c r="G29" s="20"/>
      <c r="H29" s="108"/>
      <c r="I29" s="86">
        <f>'H-5 DTS Classification'!J21</f>
        <v>0</v>
      </c>
      <c r="J29" s="20"/>
      <c r="K29" s="108"/>
      <c r="L29" s="86">
        <f>'H-5 DTS Classification'!N21</f>
        <v>0</v>
      </c>
      <c r="M29" s="20"/>
      <c r="N29" s="108"/>
      <c r="O29" s="60">
        <f>'H-5 DTS Classification'!R21</f>
        <v>5.2836820000000007</v>
      </c>
      <c r="P29" s="20"/>
      <c r="Q29" s="108"/>
      <c r="R29" s="132">
        <f>'H-5 DTS Classification'!V21</f>
        <v>0</v>
      </c>
      <c r="S29" s="20"/>
      <c r="T29" s="108"/>
      <c r="U29" s="132">
        <f>'H-5 DTS Classification'!Z21</f>
        <v>0</v>
      </c>
      <c r="V29" s="20"/>
      <c r="W29" s="108"/>
      <c r="X29" s="180">
        <f>SUM(L29:U29)</f>
        <v>5.2836820000000007</v>
      </c>
    </row>
    <row r="30" spans="1:27" ht="15.6" customHeight="1">
      <c r="A30" s="7">
        <f t="shared" si="1"/>
        <v>19</v>
      </c>
      <c r="C30" s="2" t="s">
        <v>47</v>
      </c>
      <c r="D30" s="2"/>
      <c r="E30" s="18"/>
      <c r="F30" s="75"/>
      <c r="G30" s="18"/>
      <c r="H30" s="109"/>
      <c r="I30" s="39"/>
      <c r="J30" s="18"/>
      <c r="K30" s="109"/>
      <c r="L30" s="39"/>
      <c r="M30" s="18"/>
      <c r="N30" s="109"/>
      <c r="O30" s="39"/>
      <c r="P30" s="18"/>
      <c r="Q30" s="109"/>
      <c r="R30" s="39"/>
      <c r="S30" s="18"/>
      <c r="T30" s="109"/>
      <c r="U30" s="39"/>
      <c r="V30" s="18"/>
      <c r="W30" s="109"/>
      <c r="X30" s="39"/>
    </row>
    <row r="31" spans="1:27">
      <c r="A31" s="7">
        <f t="shared" si="1"/>
        <v>20</v>
      </c>
      <c r="C31" t="s">
        <v>16</v>
      </c>
      <c r="E31" s="18"/>
      <c r="F31" s="496" t="s">
        <v>101</v>
      </c>
      <c r="G31" s="18"/>
      <c r="H31" s="109"/>
      <c r="I31" s="39">
        <f>'H-5 DTS Classification'!J22</f>
        <v>0</v>
      </c>
      <c r="J31" s="18"/>
      <c r="K31" s="109"/>
      <c r="L31" s="39">
        <f>'H-5 DTS Classification'!N22</f>
        <v>2.79054</v>
      </c>
      <c r="M31" s="18"/>
      <c r="N31" s="109"/>
      <c r="O31" s="83">
        <f>'H-5 DTS Classification'!R22</f>
        <v>0</v>
      </c>
      <c r="P31" s="18"/>
      <c r="Q31" s="109"/>
      <c r="R31" s="83">
        <f>'H-5 DTS Classification'!V22</f>
        <v>0</v>
      </c>
      <c r="S31" s="18"/>
      <c r="T31" s="109"/>
      <c r="U31" s="83">
        <f>'H-5 DTS Classification'!Z22</f>
        <v>0</v>
      </c>
      <c r="V31" s="18"/>
      <c r="W31" s="109"/>
      <c r="X31" s="179">
        <f>SUM(L31:U31)</f>
        <v>2.79054</v>
      </c>
    </row>
    <row r="32" spans="1:27">
      <c r="A32" s="7">
        <f t="shared" si="1"/>
        <v>21</v>
      </c>
      <c r="C32" t="s">
        <v>17</v>
      </c>
      <c r="E32" s="18"/>
      <c r="F32" s="495" t="s">
        <v>80</v>
      </c>
      <c r="G32" s="18"/>
      <c r="H32" s="262"/>
      <c r="I32" s="80">
        <f>'H-5 DTS Classification'!J23</f>
        <v>0</v>
      </c>
      <c r="J32" s="80"/>
      <c r="K32" s="262"/>
      <c r="L32" s="80">
        <f>'H-5 DTS Classification'!N23</f>
        <v>0</v>
      </c>
      <c r="M32" s="80"/>
      <c r="N32" s="262"/>
      <c r="O32" s="80">
        <f>'H-5 DTS Classification'!R23</f>
        <v>0</v>
      </c>
      <c r="P32" s="80"/>
      <c r="Q32" s="262"/>
      <c r="R32" s="80">
        <f>'H-5 DTS Classification'!V23</f>
        <v>0</v>
      </c>
      <c r="S32" s="80"/>
      <c r="T32" s="262"/>
      <c r="U32" s="80">
        <f>'H-5 DTS Classification'!Z23</f>
        <v>0</v>
      </c>
      <c r="V32" s="80"/>
      <c r="W32" s="262"/>
      <c r="X32" s="80">
        <f>SUM(L32:U32)</f>
        <v>0</v>
      </c>
    </row>
    <row r="33" spans="1:24">
      <c r="A33" s="7">
        <f t="shared" si="1"/>
        <v>22</v>
      </c>
      <c r="C33" t="str">
        <f>'H-1 Rev Req'!D53</f>
        <v>Reliability Services from BC</v>
      </c>
      <c r="E33" s="18"/>
      <c r="F33" s="495" t="s">
        <v>436</v>
      </c>
      <c r="G33" s="18"/>
      <c r="H33" s="262"/>
      <c r="I33" s="80">
        <f>'H-5 DTS Classification'!J26</f>
        <v>0</v>
      </c>
      <c r="J33" s="80"/>
      <c r="K33" s="262"/>
      <c r="L33" s="80">
        <f>'H-5 DTS Classification'!N26</f>
        <v>2.8571430000000002</v>
      </c>
      <c r="M33" s="80"/>
      <c r="N33" s="262"/>
      <c r="O33" s="80">
        <f>'H-5 DTS Classification'!R26</f>
        <v>0</v>
      </c>
      <c r="P33" s="80"/>
      <c r="Q33" s="262"/>
      <c r="R33" s="80">
        <f>'H-5 DTS Classification'!V26</f>
        <v>0</v>
      </c>
      <c r="S33" s="80"/>
      <c r="T33" s="262"/>
      <c r="U33" s="80">
        <f>'H-5 DTS Classification'!Z26</f>
        <v>0</v>
      </c>
      <c r="V33" s="80"/>
      <c r="W33" s="262"/>
      <c r="X33" s="80">
        <f>SUM(L33:U33)</f>
        <v>2.8571430000000002</v>
      </c>
    </row>
    <row r="34" spans="1:24" s="35" customFormat="1" ht="15.6" customHeight="1">
      <c r="A34" s="7">
        <f>A33+1</f>
        <v>23</v>
      </c>
      <c r="C34" s="12" t="s">
        <v>48</v>
      </c>
      <c r="D34" s="12"/>
      <c r="E34" s="19"/>
      <c r="F34" s="74"/>
      <c r="G34" s="19"/>
      <c r="H34" s="110"/>
      <c r="I34" s="31">
        <f>SUM(I31:I32)</f>
        <v>0</v>
      </c>
      <c r="J34" s="501"/>
      <c r="K34" s="110"/>
      <c r="L34" s="31">
        <f>SUM(L31:L33)</f>
        <v>5.6476830000000007</v>
      </c>
      <c r="M34" s="501"/>
      <c r="N34" s="110"/>
      <c r="O34" s="84">
        <f>SUM(O31:O32)</f>
        <v>0</v>
      </c>
      <c r="P34" s="501"/>
      <c r="Q34" s="110"/>
      <c r="R34" s="84">
        <f>SUM(R31:R32)</f>
        <v>0</v>
      </c>
      <c r="S34" s="501"/>
      <c r="T34" s="110"/>
      <c r="U34" s="84">
        <f>SUM(U31:U32)</f>
        <v>0</v>
      </c>
      <c r="V34" s="501"/>
      <c r="W34" s="110"/>
      <c r="X34" s="181">
        <f>SUM(X31:X33)</f>
        <v>5.6476830000000007</v>
      </c>
    </row>
    <row r="35" spans="1:24" s="24" customFormat="1" ht="15.6" customHeight="1">
      <c r="A35" s="7">
        <f t="shared" si="0"/>
        <v>24</v>
      </c>
      <c r="C35" s="25" t="s">
        <v>49</v>
      </c>
      <c r="D35" s="25"/>
      <c r="E35" s="114"/>
      <c r="F35" s="115"/>
      <c r="G35" s="114"/>
      <c r="H35" s="117"/>
      <c r="I35" s="32">
        <f>SUM(I22,I27,I28,I29,I34)</f>
        <v>883.01948277919644</v>
      </c>
      <c r="J35" s="106">
        <f>SUM(J22,J27,J26,J29,J34)</f>
        <v>0</v>
      </c>
      <c r="K35" s="106">
        <f>SUM(K22,K27,K26,K29,K34)</f>
        <v>0</v>
      </c>
      <c r="L35" s="32">
        <f>SUM(L22,L27,L28,L29,L34)</f>
        <v>795.66910477458055</v>
      </c>
      <c r="M35" s="106">
        <f>SUM(M22,M27,M26,M29,M34)</f>
        <v>0</v>
      </c>
      <c r="N35" s="106">
        <f>SUM(N22,N27,N26,N29,N34)</f>
        <v>0</v>
      </c>
      <c r="O35" s="32">
        <f>SUM(O22,O27,O28,O29,O34)</f>
        <v>116.72395261141946</v>
      </c>
      <c r="P35" s="106">
        <f>SUM(P22,P27,P26,P29,P34)</f>
        <v>0</v>
      </c>
      <c r="Q35" s="106">
        <f>SUM(Q22,Q27,Q26,Q29,Q34)</f>
        <v>0</v>
      </c>
      <c r="R35" s="32">
        <f>SUM(R22,R27,R28,R29,R34)</f>
        <v>168.31314357901061</v>
      </c>
      <c r="S35" s="106">
        <f>SUM(S22,S27,S26,S29,S34)</f>
        <v>0</v>
      </c>
      <c r="T35" s="106">
        <f>SUM(T22,T27,T26,T29,T34)</f>
        <v>0</v>
      </c>
      <c r="U35" s="32">
        <f>SUM(U22,U27,U28,U29,U34)</f>
        <v>53.728722477837564</v>
      </c>
      <c r="V35" s="106">
        <f>SUM(V22,V27,V26,V29,V34)</f>
        <v>0</v>
      </c>
      <c r="W35" s="106">
        <f>SUM(W22,W27,W26,W29,W34)</f>
        <v>0</v>
      </c>
      <c r="X35" s="32">
        <f>SUM(X22,X27,X28,X29,X34)</f>
        <v>2017.4544062220446</v>
      </c>
    </row>
  </sheetData>
  <phoneticPr fontId="13" type="noConversion"/>
  <printOptions horizontalCentered="1"/>
  <pageMargins left="0.75" right="0.5" top="0.75" bottom="0.5" header="0.5" footer="0.5"/>
  <pageSetup scale="72" fitToHeight="0" orientation="portrait" r:id="rId1"/>
  <headerFooter alignWithMargins="0">
    <oddFooter>&amp;L&amp;A&amp;CConfidentiality: Public&amp;R&amp;P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showGridLines="0" zoomScaleNormal="100" workbookViewId="0"/>
  </sheetViews>
  <sheetFormatPr defaultRowHeight="12.75"/>
  <cols>
    <col min="1" max="1" width="4.83203125" customWidth="1"/>
    <col min="2" max="2" width="1.83203125" customWidth="1"/>
    <col min="3" max="3" width="2.83203125" customWidth="1"/>
    <col min="4" max="4" width="27.6640625" customWidth="1"/>
    <col min="5" max="5" width="1.83203125" customWidth="1"/>
    <col min="6" max="6" width="9.33203125" customWidth="1"/>
    <col min="7" max="8" width="1.83203125" customWidth="1"/>
    <col min="9" max="9" width="10.33203125" customWidth="1"/>
    <col min="10" max="10" width="9.33203125" customWidth="1"/>
    <col min="11" max="11" width="10.83203125" customWidth="1"/>
    <col min="12" max="13" width="1.83203125" customWidth="1"/>
    <col min="14" max="15" width="12.83203125" customWidth="1"/>
    <col min="16" max="17" width="1.83203125" customWidth="1"/>
    <col min="18" max="18" width="13.1640625" customWidth="1"/>
    <col min="19" max="19" width="11.33203125" customWidth="1"/>
    <col min="20" max="20" width="14" customWidth="1"/>
    <col min="21" max="21" width="11" customWidth="1"/>
    <col min="22" max="22" width="11.5" customWidth="1"/>
  </cols>
  <sheetData>
    <row r="1" spans="1:23" s="3" customFormat="1">
      <c r="A1" s="5" t="str">
        <f>Applicant</f>
        <v>Alberta Electric System Operator</v>
      </c>
      <c r="B1" s="5"/>
      <c r="C1" s="5"/>
      <c r="D1" s="5"/>
      <c r="E1" s="5"/>
      <c r="F1" s="5"/>
      <c r="G1" s="5"/>
      <c r="H1" s="5"/>
      <c r="I1" s="5"/>
      <c r="J1" s="5"/>
      <c r="K1" s="5"/>
      <c r="L1" s="5"/>
      <c r="M1" s="5"/>
      <c r="N1" s="5"/>
      <c r="O1" s="5"/>
      <c r="P1" s="5"/>
      <c r="Q1" s="5"/>
      <c r="R1" s="5"/>
      <c r="U1" s="4" t="str">
        <f ca="1">TablePrefix&amp;TRIM(MID(CELL("filename",T1),FIND("]",CELL("filename",T1))+1,4))&amp;TableSuffix</f>
        <v>Table H-8</v>
      </c>
    </row>
    <row r="2" spans="1:23" s="3" customFormat="1">
      <c r="A2" s="5" t="str">
        <f>Application</f>
        <v>2018 ISO Tariff Application</v>
      </c>
      <c r="B2" s="5"/>
      <c r="C2" s="5"/>
      <c r="D2" s="5"/>
      <c r="E2" s="5"/>
      <c r="F2" s="5"/>
      <c r="G2" s="5"/>
      <c r="H2" s="5"/>
      <c r="I2" s="5"/>
      <c r="J2" s="5"/>
      <c r="K2" s="5"/>
      <c r="L2" s="5"/>
      <c r="M2" s="5"/>
      <c r="N2" s="5"/>
      <c r="O2" s="5"/>
      <c r="P2" s="5"/>
      <c r="Q2" s="5"/>
      <c r="R2" s="5"/>
      <c r="U2" s="4" t="str">
        <f>TableDate</f>
        <v>September 14, 2017</v>
      </c>
    </row>
    <row r="4" spans="1:23">
      <c r="A4" s="347" t="str">
        <f>TableGroup2</f>
        <v>Appendix H — 2018 Rate Calculations</v>
      </c>
      <c r="B4" s="6"/>
      <c r="C4" s="6"/>
      <c r="D4" s="6"/>
      <c r="E4" s="6"/>
      <c r="F4" s="6"/>
      <c r="G4" s="6"/>
      <c r="H4" s="6"/>
      <c r="I4" s="6"/>
      <c r="J4" s="6"/>
      <c r="K4" s="6"/>
      <c r="L4" s="6"/>
      <c r="M4" s="6"/>
      <c r="N4" s="6"/>
      <c r="O4" s="6"/>
      <c r="P4" s="6"/>
      <c r="Q4" s="6"/>
      <c r="R4" s="6"/>
      <c r="S4" s="6"/>
      <c r="T4" s="6"/>
      <c r="U4" s="6"/>
    </row>
    <row r="5" spans="1:23">
      <c r="A5" s="6" t="s">
        <v>74</v>
      </c>
      <c r="B5" s="6"/>
      <c r="C5" s="6"/>
      <c r="D5" s="6"/>
      <c r="E5" s="6"/>
      <c r="F5" s="6"/>
      <c r="G5" s="6"/>
      <c r="H5" s="6"/>
      <c r="I5" s="6"/>
      <c r="J5" s="6"/>
      <c r="K5" s="6"/>
      <c r="L5" s="6"/>
      <c r="M5" s="6"/>
      <c r="N5" s="6"/>
      <c r="O5" s="6"/>
      <c r="P5" s="6"/>
      <c r="Q5" s="6"/>
      <c r="R5" s="6"/>
      <c r="S5" s="6"/>
      <c r="T5" s="6"/>
      <c r="U5" s="6"/>
    </row>
    <row r="6" spans="1:23">
      <c r="I6" s="91"/>
    </row>
    <row r="7" spans="1:23" s="252" customFormat="1">
      <c r="I7" s="252" t="s">
        <v>2</v>
      </c>
      <c r="J7" s="252" t="s">
        <v>3</v>
      </c>
      <c r="K7" s="252" t="s">
        <v>4</v>
      </c>
      <c r="N7" s="252" t="s">
        <v>5</v>
      </c>
      <c r="O7" s="252" t="s">
        <v>25</v>
      </c>
      <c r="R7" s="252" t="s">
        <v>26</v>
      </c>
      <c r="S7" s="252" t="s">
        <v>27</v>
      </c>
      <c r="T7" s="252" t="s">
        <v>50</v>
      </c>
      <c r="U7" s="252" t="s">
        <v>51</v>
      </c>
    </row>
    <row r="8" spans="1:23" s="1" customFormat="1"/>
    <row r="10" spans="1:23" s="62" customFormat="1">
      <c r="F10" s="481" t="s">
        <v>455</v>
      </c>
      <c r="H10" s="153"/>
      <c r="I10" s="45" t="s">
        <v>148</v>
      </c>
      <c r="J10" s="45"/>
      <c r="K10" s="45"/>
      <c r="L10" s="154"/>
      <c r="M10" s="153"/>
      <c r="N10" s="45" t="s">
        <v>109</v>
      </c>
      <c r="O10" s="45"/>
      <c r="P10" s="154"/>
      <c r="Q10" s="153"/>
      <c r="R10" s="45" t="s">
        <v>110</v>
      </c>
      <c r="S10" s="45"/>
      <c r="T10" s="45"/>
      <c r="U10" s="45"/>
    </row>
    <row r="11" spans="1:23" s="47" customFormat="1" ht="12.75" customHeight="1">
      <c r="A11" s="46" t="s">
        <v>58</v>
      </c>
      <c r="C11" s="48" t="s">
        <v>1</v>
      </c>
      <c r="D11" s="48"/>
      <c r="F11" s="46" t="s">
        <v>121</v>
      </c>
      <c r="H11" s="99"/>
      <c r="I11" s="151" t="s">
        <v>118</v>
      </c>
      <c r="J11" s="173" t="s">
        <v>117</v>
      </c>
      <c r="K11" s="151" t="s">
        <v>122</v>
      </c>
      <c r="M11" s="99"/>
      <c r="N11" s="49" t="s">
        <v>114</v>
      </c>
      <c r="O11" s="49" t="s">
        <v>56</v>
      </c>
      <c r="Q11" s="99"/>
      <c r="R11" s="46" t="s">
        <v>118</v>
      </c>
      <c r="S11" s="46" t="s">
        <v>117</v>
      </c>
      <c r="T11" s="46" t="s">
        <v>122</v>
      </c>
      <c r="U11" s="46" t="s">
        <v>56</v>
      </c>
      <c r="V11" s="508"/>
      <c r="W11" s="2"/>
    </row>
    <row r="12" spans="1:23" ht="18.95" customHeight="1">
      <c r="A12" s="7">
        <v>1</v>
      </c>
      <c r="C12" s="2" t="s">
        <v>169</v>
      </c>
      <c r="D12" s="2"/>
      <c r="E12" s="18"/>
      <c r="F12" s="71"/>
      <c r="G12" s="18"/>
      <c r="H12" s="109"/>
      <c r="I12" s="39"/>
      <c r="J12" s="39"/>
      <c r="K12" s="39"/>
      <c r="L12" s="18"/>
      <c r="M12" s="109"/>
      <c r="N12" s="39"/>
      <c r="O12" s="155"/>
      <c r="P12" s="18"/>
      <c r="Q12" s="109"/>
      <c r="R12" s="135"/>
      <c r="S12" s="135"/>
      <c r="T12" s="135"/>
      <c r="U12" s="138"/>
      <c r="W12" s="431"/>
    </row>
    <row r="13" spans="1:23" s="22" customFormat="1">
      <c r="A13" s="21">
        <f t="shared" ref="A13:A32" si="0">A12+1</f>
        <v>2</v>
      </c>
      <c r="C13" t="s">
        <v>170</v>
      </c>
      <c r="E13" s="23"/>
      <c r="F13" s="72" t="s">
        <v>184</v>
      </c>
      <c r="G13" s="23"/>
      <c r="H13" s="112"/>
      <c r="I13" s="220">
        <f>'H-7 DTS Costs'!I14</f>
        <v>826.00057503566961</v>
      </c>
      <c r="J13" s="220">
        <f>SUM('H-7 DTS Costs'!I18:I21)</f>
        <v>57.018907743526796</v>
      </c>
      <c r="K13" s="220">
        <f>SUM(I13:J13)</f>
        <v>883.01948277919644</v>
      </c>
      <c r="L13" s="23"/>
      <c r="M13" s="112"/>
      <c r="N13" s="79">
        <f>'H-12 Determinants'!F11</f>
        <v>97697.52054445332</v>
      </c>
      <c r="O13" s="134" t="str">
        <f>'H-12 Determinants'!G12</f>
        <v>MW-months</v>
      </c>
      <c r="P13" s="23"/>
      <c r="Q13" s="112"/>
      <c r="R13" s="136">
        <f>ROUND(I13*1000000/$N13,0)</f>
        <v>8455</v>
      </c>
      <c r="S13" s="136">
        <f>ROUND(J13*1000000/$N13,0)</f>
        <v>584</v>
      </c>
      <c r="T13" s="136">
        <f>ROUND(K13*1000000/N13,0)</f>
        <v>9038</v>
      </c>
      <c r="U13" s="137" t="s">
        <v>108</v>
      </c>
      <c r="W13" s="431"/>
    </row>
    <row r="14" spans="1:23" s="35" customFormat="1" ht="13.7" customHeight="1">
      <c r="A14" s="34">
        <f t="shared" si="0"/>
        <v>3</v>
      </c>
      <c r="C14" s="9" t="s">
        <v>115</v>
      </c>
      <c r="E14" s="141"/>
      <c r="F14" s="74" t="s">
        <v>184</v>
      </c>
      <c r="G14" s="141"/>
      <c r="H14" s="142"/>
      <c r="I14" s="143">
        <f>'H-7 DTS Costs'!O14</f>
        <v>57.930071285238952</v>
      </c>
      <c r="J14" s="143">
        <f>SUM('H-7 DTS Costs'!O18:O21)*I14/SUM(I14,I17)</f>
        <v>3.9989189959659908</v>
      </c>
      <c r="K14" s="143">
        <f>SUM(I14:J14)</f>
        <v>61.928990281204946</v>
      </c>
      <c r="L14" s="141"/>
      <c r="M14" s="142"/>
      <c r="N14" s="144">
        <f>'H-12 Determinants'!F18</f>
        <v>61303</v>
      </c>
      <c r="O14" s="145" t="str">
        <f>'H-12 Determinants'!G18</f>
        <v>GWh</v>
      </c>
      <c r="P14" s="141"/>
      <c r="Q14" s="142"/>
      <c r="R14" s="488">
        <f>ROUND(I14*1000/$N14,2)</f>
        <v>0.94</v>
      </c>
      <c r="S14" s="488">
        <f>ROUND(J14*1000/$N14,2)</f>
        <v>7.0000000000000007E-2</v>
      </c>
      <c r="T14" s="488">
        <f>ROUND(K14*1000/N14,2)</f>
        <v>1.01</v>
      </c>
      <c r="U14" s="137" t="s">
        <v>62</v>
      </c>
      <c r="W14" s="431"/>
    </row>
    <row r="15" spans="1:23" ht="13.7" customHeight="1">
      <c r="A15" s="7">
        <f t="shared" si="0"/>
        <v>4</v>
      </c>
      <c r="C15" s="2" t="s">
        <v>378</v>
      </c>
      <c r="D15" s="2"/>
      <c r="E15" s="18"/>
      <c r="F15" s="75"/>
      <c r="G15" s="18"/>
      <c r="H15" s="109"/>
      <c r="I15" s="39"/>
      <c r="J15" s="39"/>
      <c r="K15" s="39"/>
      <c r="L15" s="18"/>
      <c r="M15" s="109"/>
      <c r="N15" s="39"/>
      <c r="O15" s="155"/>
      <c r="P15" s="18"/>
      <c r="Q15" s="109"/>
      <c r="R15" s="135"/>
      <c r="S15" s="135"/>
      <c r="T15" s="135"/>
      <c r="U15" s="138"/>
      <c r="W15" s="431"/>
    </row>
    <row r="16" spans="1:23" s="22" customFormat="1">
      <c r="A16" s="21">
        <f t="shared" si="0"/>
        <v>5</v>
      </c>
      <c r="C16" t="s">
        <v>159</v>
      </c>
      <c r="E16" s="23"/>
      <c r="F16" s="72" t="s">
        <v>123</v>
      </c>
      <c r="G16" s="23"/>
      <c r="H16" s="112"/>
      <c r="I16" s="133">
        <f>'H-7 DTS Costs'!L15</f>
        <v>396.61302737699697</v>
      </c>
      <c r="J16" s="133">
        <f>SUM('H-7 DTS Costs'!L18:L21)*I16/SUM(I16,I20:I23)</f>
        <v>27.378239557415913</v>
      </c>
      <c r="K16" s="133">
        <f>SUM(I16:J16)</f>
        <v>423.99126693441286</v>
      </c>
      <c r="L16" s="23"/>
      <c r="M16" s="112"/>
      <c r="N16" s="79">
        <f>'H-12 Determinants'!F12</f>
        <v>156984.39235115412</v>
      </c>
      <c r="O16" s="134" t="str">
        <f>'H-12 Determinants'!G17</f>
        <v>MW-months</v>
      </c>
      <c r="P16" s="23"/>
      <c r="Q16" s="112"/>
      <c r="R16" s="488">
        <f>ROUND(I16*1000000/$N16,0)</f>
        <v>2526</v>
      </c>
      <c r="S16" s="488">
        <f>ROUND(J16*1000000/$N16,0)</f>
        <v>174</v>
      </c>
      <c r="T16" s="488">
        <f>ROUND(K16*1000000/N16,0)</f>
        <v>2701</v>
      </c>
      <c r="U16" s="137" t="s">
        <v>108</v>
      </c>
      <c r="W16" s="431"/>
    </row>
    <row r="17" spans="1:25" s="35" customFormat="1" ht="18.95" customHeight="1">
      <c r="A17" s="34">
        <f t="shared" si="0"/>
        <v>6</v>
      </c>
      <c r="C17" s="9" t="s">
        <v>115</v>
      </c>
      <c r="E17" s="141"/>
      <c r="F17" s="74" t="s">
        <v>123</v>
      </c>
      <c r="G17" s="141"/>
      <c r="H17" s="142"/>
      <c r="I17" s="143">
        <f>'H-7 DTS Costs'!O15</f>
        <v>46.314205769042779</v>
      </c>
      <c r="J17" s="143">
        <f>SUM('H-7 DTS Costs'!O18:O21)*I17/SUM(I14,I17)</f>
        <v>3.1970745611717386</v>
      </c>
      <c r="K17" s="497">
        <f>SUM(I17:J17)</f>
        <v>49.511280330214518</v>
      </c>
      <c r="L17" s="141"/>
      <c r="M17" s="142"/>
      <c r="N17" s="144">
        <f>'H-12 Determinants'!F18</f>
        <v>61303</v>
      </c>
      <c r="O17" s="145" t="str">
        <f>'H-12 Determinants'!G18</f>
        <v>GWh</v>
      </c>
      <c r="P17" s="141"/>
      <c r="Q17" s="142"/>
      <c r="R17" s="488">
        <f>ROUND(I17*1000/$N17,2)</f>
        <v>0.76</v>
      </c>
      <c r="S17" s="488">
        <f>ROUND(J17*1000/$N17,2)</f>
        <v>0.05</v>
      </c>
      <c r="T17" s="488">
        <f>ROUND(K17*1000/N17,2)</f>
        <v>0.81</v>
      </c>
      <c r="U17" s="137" t="s">
        <v>62</v>
      </c>
    </row>
    <row r="18" spans="1:25" ht="18.95" customHeight="1">
      <c r="A18" s="7">
        <f t="shared" si="0"/>
        <v>7</v>
      </c>
      <c r="C18" s="2" t="s">
        <v>194</v>
      </c>
      <c r="D18" s="2"/>
      <c r="E18" s="18"/>
      <c r="F18" s="75"/>
      <c r="G18" s="18"/>
      <c r="H18" s="109"/>
      <c r="I18" s="140"/>
      <c r="J18" s="140"/>
      <c r="K18" s="140"/>
      <c r="L18" s="18"/>
      <c r="M18" s="109"/>
      <c r="N18" s="39"/>
      <c r="O18" s="155"/>
      <c r="P18" s="18"/>
      <c r="Q18" s="109"/>
      <c r="R18" s="487"/>
      <c r="S18" s="487"/>
      <c r="T18" s="498"/>
      <c r="U18" s="138"/>
      <c r="V18" s="508" t="s">
        <v>412</v>
      </c>
      <c r="W18" s="2"/>
    </row>
    <row r="19" spans="1:25" s="35" customFormat="1" ht="13.7" customHeight="1">
      <c r="A19" s="34">
        <f>A18+1</f>
        <v>8</v>
      </c>
      <c r="C19" s="9" t="s">
        <v>199</v>
      </c>
      <c r="E19" s="141"/>
      <c r="F19" s="74" t="s">
        <v>124</v>
      </c>
      <c r="G19" s="141"/>
      <c r="H19" s="142"/>
      <c r="I19" s="143">
        <f>('H-7 DTS Costs'!X16-'H-7 DTS Costs'!O16)*'H-6 POD Classification'!I19</f>
        <v>50.259316502219455</v>
      </c>
      <c r="J19" s="143">
        <f>SUM('H-7 DTS Costs'!U18:U21)</f>
        <v>3.469405975618121</v>
      </c>
      <c r="K19" s="143">
        <f>SUM(I19:J19)</f>
        <v>53.728722477837579</v>
      </c>
      <c r="L19" s="141"/>
      <c r="M19" s="142"/>
      <c r="N19" s="35">
        <f>'H-12 Determinants'!F19</f>
        <v>5308.9629584872509</v>
      </c>
      <c r="O19" s="156" t="str">
        <f>'H-12 Determinants'!G19</f>
        <v>customer-months</v>
      </c>
      <c r="P19" s="18"/>
      <c r="Q19" s="109"/>
      <c r="R19" s="507">
        <f>ROUND(I19*1000000/$N19,0)</f>
        <v>9467</v>
      </c>
      <c r="S19" s="488">
        <f>ROUND(J19*1000000/$N19,0)</f>
        <v>653</v>
      </c>
      <c r="T19" s="488">
        <f>ROUND(K19*1000000/N19,0)</f>
        <v>10120</v>
      </c>
      <c r="U19" s="137" t="s">
        <v>113</v>
      </c>
      <c r="V19" s="507">
        <f>MROUND(0.79*T19,1)</f>
        <v>7995</v>
      </c>
      <c r="W19" s="260"/>
    </row>
    <row r="20" spans="1:25" s="22" customFormat="1">
      <c r="A20" s="21">
        <f>A19+1</f>
        <v>9</v>
      </c>
      <c r="C20" t="s">
        <v>195</v>
      </c>
      <c r="E20" s="23"/>
      <c r="F20" s="72" t="s">
        <v>124</v>
      </c>
      <c r="G20" s="23"/>
      <c r="H20" s="112"/>
      <c r="I20" s="133">
        <f>('H-7 DTS Costs'!X16-'H-7 DTS Costs'!O16)*'H-6 POD Classification'!L19</f>
        <v>140.24581089011647</v>
      </c>
      <c r="J20" s="133">
        <f>SUM('H-7 DTS Costs'!L18:L21)*I20/SUM(I16,I20:I23)</f>
        <v>9.6811832754648304</v>
      </c>
      <c r="K20" s="133">
        <f>SUM(I20:J20)</f>
        <v>149.92699416558131</v>
      </c>
      <c r="L20" s="23"/>
      <c r="M20" s="112"/>
      <c r="N20" s="22">
        <f>'H-12 Determinants'!F13</f>
        <v>36498.365723069473</v>
      </c>
      <c r="O20" s="63" t="str">
        <f>'H-12 Determinants'!G13</f>
        <v>MW-months</v>
      </c>
      <c r="P20" s="23"/>
      <c r="Q20" s="112"/>
      <c r="R20" s="488">
        <f t="shared" ref="R20:S23" si="1">ROUND(I20*1000000/$N20,0)</f>
        <v>3843</v>
      </c>
      <c r="S20" s="488">
        <f t="shared" si="1"/>
        <v>265</v>
      </c>
      <c r="T20" s="488">
        <f>ROUND(K20*1000000/N20,0)</f>
        <v>4108</v>
      </c>
      <c r="U20" s="139" t="s">
        <v>108</v>
      </c>
      <c r="V20" s="507">
        <f>MROUND(0.79*T20,1)</f>
        <v>3245</v>
      </c>
      <c r="W20" s="260"/>
      <c r="X20" s="35"/>
      <c r="Y20" s="35"/>
    </row>
    <row r="21" spans="1:25" s="22" customFormat="1">
      <c r="A21" s="21">
        <f t="shared" si="0"/>
        <v>10</v>
      </c>
      <c r="C21" s="9" t="s">
        <v>196</v>
      </c>
      <c r="E21" s="23"/>
      <c r="F21" s="72" t="s">
        <v>124</v>
      </c>
      <c r="G21" s="23"/>
      <c r="H21" s="112"/>
      <c r="I21" s="133">
        <f>('H-7 DTS Costs'!X16-'H-7 DTS Costs'!O16)*'H-6 POD Classification'!N19</f>
        <v>83.059864681672124</v>
      </c>
      <c r="J21" s="133">
        <f>SUM('H-7 DTS Costs'!L18:L21)*I21/SUM(I16,I20:I23)</f>
        <v>5.7336313128711405</v>
      </c>
      <c r="K21" s="133">
        <f>SUM(I21:J21)</f>
        <v>88.793495994543264</v>
      </c>
      <c r="L21" s="23"/>
      <c r="M21" s="112"/>
      <c r="N21" s="22">
        <f>'H-12 Determinants'!F14</f>
        <v>34526.098345230217</v>
      </c>
      <c r="O21" s="63" t="str">
        <f>'H-12 Determinants'!G14</f>
        <v>MW-months</v>
      </c>
      <c r="P21" s="23"/>
      <c r="Q21" s="112"/>
      <c r="R21" s="488">
        <f t="shared" si="1"/>
        <v>2406</v>
      </c>
      <c r="S21" s="488">
        <f t="shared" si="1"/>
        <v>166</v>
      </c>
      <c r="T21" s="488">
        <f>ROUND(K21*1000000/N21,0)</f>
        <v>2572</v>
      </c>
      <c r="U21" s="139" t="s">
        <v>108</v>
      </c>
      <c r="V21" s="507">
        <f>MROUND(0.79*T21,1)</f>
        <v>2032</v>
      </c>
      <c r="W21" s="260"/>
      <c r="X21" s="35"/>
      <c r="Y21" s="35"/>
    </row>
    <row r="22" spans="1:25" s="22" customFormat="1">
      <c r="A22" s="21">
        <f t="shared" si="0"/>
        <v>11</v>
      </c>
      <c r="C22" s="9" t="s">
        <v>197</v>
      </c>
      <c r="E22" s="23"/>
      <c r="F22" s="72" t="s">
        <v>124</v>
      </c>
      <c r="G22" s="23"/>
      <c r="H22" s="112"/>
      <c r="I22" s="133">
        <f>('H-7 DTS Costs'!X16-'H-7 DTS Costs'!O16)*'H-6 POD Classification'!P19</f>
        <v>72.458115241948832</v>
      </c>
      <c r="J22" s="133">
        <f>SUM('H-7 DTS Costs'!L18:L21)*I22/SUM(I16,I20:I23)</f>
        <v>5.0017914189370893</v>
      </c>
      <c r="K22" s="133">
        <f>SUM(I22:J22)</f>
        <v>77.45990666088592</v>
      </c>
      <c r="L22" s="23"/>
      <c r="M22" s="112"/>
      <c r="N22" s="22">
        <f>'H-12 Determinants'!F15</f>
        <v>43063.676217950444</v>
      </c>
      <c r="O22" s="63" t="str">
        <f>'H-12 Determinants'!G15</f>
        <v>MW-months</v>
      </c>
      <c r="P22" s="23"/>
      <c r="Q22" s="112"/>
      <c r="R22" s="488">
        <f t="shared" si="1"/>
        <v>1683</v>
      </c>
      <c r="S22" s="488">
        <f t="shared" si="1"/>
        <v>116</v>
      </c>
      <c r="T22" s="488">
        <f>ROUND(K22*1000000/N22,0)</f>
        <v>1799</v>
      </c>
      <c r="U22" s="139" t="s">
        <v>108</v>
      </c>
      <c r="V22" s="507">
        <f>MROUND(0.79*T22,1)</f>
        <v>1421</v>
      </c>
      <c r="W22" s="260"/>
      <c r="X22" s="35"/>
      <c r="Y22" s="35"/>
    </row>
    <row r="23" spans="1:25" s="22" customFormat="1">
      <c r="A23" s="21">
        <f t="shared" si="0"/>
        <v>12</v>
      </c>
      <c r="C23" s="9" t="s">
        <v>198</v>
      </c>
      <c r="E23" s="23"/>
      <c r="F23" s="72" t="s">
        <v>124</v>
      </c>
      <c r="G23" s="23"/>
      <c r="H23" s="112"/>
      <c r="I23" s="133">
        <f>('H-7 DTS Costs'!X16-'H-7 DTS Costs'!O16)*'H-6 POD Classification'!R19</f>
        <v>46.630827056744664</v>
      </c>
      <c r="J23" s="133">
        <f>SUM('H-7 DTS Costs'!L18:L21)*I23/SUM(I16,I20:I23)</f>
        <v>3.2189309624125375</v>
      </c>
      <c r="K23" s="133">
        <f>SUM(I23:J23)</f>
        <v>49.8497580191572</v>
      </c>
      <c r="L23" s="23"/>
      <c r="M23" s="112"/>
      <c r="N23" s="22">
        <f>'H-12 Determinants'!F16</f>
        <v>42896.252064903987</v>
      </c>
      <c r="O23" s="63" t="str">
        <f>'H-12 Determinants'!G16</f>
        <v>MW-months</v>
      </c>
      <c r="P23" s="23"/>
      <c r="Q23" s="112"/>
      <c r="R23" s="488">
        <f t="shared" si="1"/>
        <v>1087</v>
      </c>
      <c r="S23" s="488">
        <f t="shared" si="1"/>
        <v>75</v>
      </c>
      <c r="T23" s="488">
        <f>ROUND(K23*1000000/N23,0)</f>
        <v>1162</v>
      </c>
      <c r="U23" s="139" t="s">
        <v>108</v>
      </c>
      <c r="V23" s="507">
        <f>T23</f>
        <v>1162</v>
      </c>
      <c r="W23" s="260"/>
      <c r="X23" s="35"/>
      <c r="Y23" s="35"/>
    </row>
    <row r="24" spans="1:25" ht="18.95" customHeight="1">
      <c r="A24" s="7">
        <f>A23+1</f>
        <v>13</v>
      </c>
      <c r="C24" s="2" t="s">
        <v>46</v>
      </c>
      <c r="D24" s="2"/>
      <c r="E24" s="18"/>
      <c r="F24" s="75"/>
      <c r="G24" s="18"/>
      <c r="H24" s="109"/>
      <c r="I24" s="80"/>
      <c r="J24" s="80"/>
      <c r="K24" s="80"/>
      <c r="L24" s="18"/>
      <c r="M24" s="109"/>
      <c r="N24" s="39"/>
      <c r="O24" s="155"/>
      <c r="P24" s="18"/>
      <c r="Q24" s="109"/>
      <c r="R24" s="135"/>
      <c r="S24" s="135"/>
      <c r="T24" s="135"/>
      <c r="U24" s="138"/>
    </row>
    <row r="25" spans="1:25" s="9" customFormat="1" ht="18.95" customHeight="1">
      <c r="A25" s="8">
        <f t="shared" si="0"/>
        <v>14</v>
      </c>
      <c r="C25" s="9" t="s">
        <v>404</v>
      </c>
      <c r="E25" s="146"/>
      <c r="F25" s="482" t="s">
        <v>185</v>
      </c>
      <c r="G25" s="503"/>
      <c r="H25" s="147"/>
      <c r="I25" s="148">
        <f>'H-7 DTS Costs'!R27</f>
        <v>168.21314357901062</v>
      </c>
      <c r="J25" s="148">
        <v>0</v>
      </c>
      <c r="K25" s="148">
        <f>SUM(I25:J25)</f>
        <v>168.21314357901062</v>
      </c>
      <c r="L25" s="146"/>
      <c r="M25" s="147"/>
      <c r="N25" s="149">
        <f>'H-12 Determinants'!F18</f>
        <v>61303</v>
      </c>
      <c r="O25" s="156" t="str">
        <f>'H-12 Determinants'!G18</f>
        <v>GWh</v>
      </c>
      <c r="P25" s="146"/>
      <c r="Q25" s="147"/>
      <c r="R25" s="171">
        <f>ROUND(I25*1000/(N25*'H-12 Determinants'!$F20),4)</f>
        <v>6.4399999999999999E-2</v>
      </c>
      <c r="S25" s="171">
        <f>ROUND(J25*1000/('H-12 Determinants'!$F18*'H-12 Determinants'!$F20),4)</f>
        <v>0</v>
      </c>
      <c r="T25" s="171">
        <f>ROUND(K25*1000/('H-12 Determinants'!F18*'H-12 Determinants'!F20),4)</f>
        <v>6.4399999999999999E-2</v>
      </c>
      <c r="U25" s="172" t="s">
        <v>149</v>
      </c>
    </row>
    <row r="26" spans="1:25" s="9" customFormat="1" ht="18.95" customHeight="1">
      <c r="A26" s="8">
        <f t="shared" si="0"/>
        <v>15</v>
      </c>
      <c r="C26" s="12" t="s">
        <v>463</v>
      </c>
      <c r="E26" s="146"/>
      <c r="F26" s="482"/>
      <c r="G26" s="675"/>
      <c r="H26" s="147"/>
      <c r="I26" s="148"/>
      <c r="J26" s="148"/>
      <c r="K26" s="148"/>
      <c r="L26" s="146"/>
      <c r="M26" s="147"/>
      <c r="N26" s="149"/>
      <c r="O26" s="156"/>
      <c r="P26" s="146"/>
      <c r="Q26" s="147"/>
      <c r="R26" s="477"/>
      <c r="S26" s="477"/>
      <c r="T26" s="477"/>
      <c r="U26" s="172"/>
    </row>
    <row r="27" spans="1:25" s="9" customFormat="1" ht="18.95" customHeight="1">
      <c r="A27" s="8">
        <f t="shared" si="0"/>
        <v>16</v>
      </c>
      <c r="C27" s="9" t="s">
        <v>116</v>
      </c>
      <c r="E27" s="146"/>
      <c r="F27" s="482" t="s">
        <v>402</v>
      </c>
      <c r="G27" s="675"/>
      <c r="H27" s="147"/>
      <c r="I27" s="148">
        <f>'H-7 DTS Costs'!R28</f>
        <v>0.1</v>
      </c>
      <c r="J27" s="148">
        <v>0</v>
      </c>
      <c r="K27" s="148">
        <f>SUM(I27:J27)</f>
        <v>0.1</v>
      </c>
      <c r="L27" s="146"/>
      <c r="M27" s="147"/>
      <c r="N27" s="149">
        <f>'H-12 Determinants'!F18</f>
        <v>61303</v>
      </c>
      <c r="O27" s="156" t="str">
        <f>'H-12 Determinants'!G18</f>
        <v>GWh</v>
      </c>
      <c r="P27" s="146"/>
      <c r="Q27" s="147"/>
      <c r="R27" s="735">
        <f>ROUND(I27*1000/$N27,3)</f>
        <v>2E-3</v>
      </c>
      <c r="S27" s="488">
        <f>ROUND(J27*1000/$N27,2)</f>
        <v>0</v>
      </c>
      <c r="T27" s="735">
        <f>ROUND(K27*1000/N27,3)</f>
        <v>2E-3</v>
      </c>
      <c r="U27" s="137" t="s">
        <v>62</v>
      </c>
      <c r="V27" s="736"/>
    </row>
    <row r="28" spans="1:25" s="24" customFormat="1" ht="18.95" customHeight="1">
      <c r="A28" s="8">
        <f t="shared" si="0"/>
        <v>17</v>
      </c>
      <c r="C28" s="25" t="s">
        <v>119</v>
      </c>
      <c r="D28" s="25"/>
      <c r="E28" s="504"/>
      <c r="F28" s="496"/>
      <c r="G28" s="504"/>
      <c r="H28" s="505"/>
      <c r="I28" s="140"/>
      <c r="J28" s="140"/>
      <c r="K28" s="140"/>
      <c r="L28" s="504"/>
      <c r="M28" s="505"/>
      <c r="N28" s="39"/>
      <c r="O28" s="155"/>
      <c r="P28" s="504"/>
      <c r="Q28" s="505"/>
      <c r="R28" s="135"/>
      <c r="S28" s="488"/>
      <c r="T28" s="488"/>
      <c r="U28" s="138"/>
    </row>
    <row r="29" spans="1:25" s="35" customFormat="1" ht="18.95" customHeight="1">
      <c r="A29" s="8">
        <f t="shared" si="0"/>
        <v>18</v>
      </c>
      <c r="C29" s="9" t="s">
        <v>115</v>
      </c>
      <c r="E29" s="141"/>
      <c r="F29" s="482" t="s">
        <v>102</v>
      </c>
      <c r="G29" s="141"/>
      <c r="H29" s="142"/>
      <c r="I29" s="143">
        <f>'H-7 DTS Costs'!O29</f>
        <v>5.2836820000000007</v>
      </c>
      <c r="J29" s="143">
        <v>0</v>
      </c>
      <c r="K29" s="143">
        <f>SUM(I29:J29)</f>
        <v>5.2836820000000007</v>
      </c>
      <c r="L29" s="141"/>
      <c r="M29" s="142"/>
      <c r="N29" s="144">
        <f>'H-12 Determinants'!F18</f>
        <v>61303</v>
      </c>
      <c r="O29" s="145" t="str">
        <f>'H-12 Determinants'!G18</f>
        <v>GWh</v>
      </c>
      <c r="P29" s="141"/>
      <c r="Q29" s="142"/>
      <c r="R29" s="488">
        <f>ROUND(I29*1000/$N29,2)</f>
        <v>0.09</v>
      </c>
      <c r="S29" s="488">
        <f>ROUND(J29*1000/$N29,2)</f>
        <v>0</v>
      </c>
      <c r="T29" s="488">
        <f>ROUND(K29*1000/N29,2)</f>
        <v>0.09</v>
      </c>
      <c r="U29" s="137" t="s">
        <v>62</v>
      </c>
    </row>
    <row r="30" spans="1:25" s="24" customFormat="1" ht="18.95" customHeight="1">
      <c r="A30" s="7">
        <f t="shared" si="0"/>
        <v>19</v>
      </c>
      <c r="C30" s="25" t="s">
        <v>47</v>
      </c>
      <c r="D30" s="25"/>
      <c r="E30" s="504"/>
      <c r="F30" s="75"/>
      <c r="G30" s="504"/>
      <c r="H30" s="505"/>
      <c r="I30" s="80"/>
      <c r="J30" s="80"/>
      <c r="K30" s="80"/>
      <c r="L30" s="504"/>
      <c r="M30" s="505"/>
      <c r="N30" s="39"/>
      <c r="O30" s="155"/>
      <c r="P30" s="504"/>
      <c r="Q30" s="505"/>
      <c r="R30" s="487"/>
      <c r="S30" s="487"/>
      <c r="T30" s="487"/>
      <c r="U30" s="138"/>
    </row>
    <row r="31" spans="1:25" s="35" customFormat="1" ht="18.95" customHeight="1">
      <c r="A31" s="8">
        <f t="shared" si="0"/>
        <v>20</v>
      </c>
      <c r="C31" s="9" t="s">
        <v>160</v>
      </c>
      <c r="E31" s="141"/>
      <c r="F31" s="482" t="s">
        <v>454</v>
      </c>
      <c r="G31" s="141"/>
      <c r="H31" s="142"/>
      <c r="I31" s="143">
        <f>'H-7 DTS Costs'!L34</f>
        <v>5.6476830000000007</v>
      </c>
      <c r="J31" s="143">
        <v>0</v>
      </c>
      <c r="K31" s="143">
        <f>SUM(I31:J31)</f>
        <v>5.6476830000000007</v>
      </c>
      <c r="L31" s="141"/>
      <c r="M31" s="142"/>
      <c r="N31" s="144">
        <f>'H-12 Determinants'!F17</f>
        <v>122370.25522773321</v>
      </c>
      <c r="O31" s="145" t="str">
        <f>'H-12 Determinants'!G13</f>
        <v>MW-months</v>
      </c>
      <c r="P31" s="141"/>
      <c r="Q31" s="142"/>
      <c r="R31" s="488">
        <f>ROUND(I31*1000000/$N31,0)</f>
        <v>46</v>
      </c>
      <c r="S31" s="488">
        <f>ROUND(J31*1000000/$N31,0)</f>
        <v>0</v>
      </c>
      <c r="T31" s="488">
        <f>ROUND(K31*1000000/N31,0)</f>
        <v>46</v>
      </c>
      <c r="U31" s="137" t="s">
        <v>108</v>
      </c>
    </row>
    <row r="32" spans="1:25" s="24" customFormat="1" ht="19.350000000000001" customHeight="1">
      <c r="A32" s="7">
        <f t="shared" si="0"/>
        <v>21</v>
      </c>
      <c r="C32" s="25" t="s">
        <v>120</v>
      </c>
      <c r="D32" s="25"/>
      <c r="E32" s="114"/>
      <c r="F32" s="115"/>
      <c r="G32" s="114"/>
      <c r="H32" s="117"/>
      <c r="I32" s="32">
        <f>SUM(I12:I31)</f>
        <v>1898.7563224186601</v>
      </c>
      <c r="J32" s="32">
        <f>SUM(J12:J31)</f>
        <v>118.69808380338415</v>
      </c>
      <c r="K32" s="32">
        <f>SUM(K12:K31)</f>
        <v>2017.4544062220448</v>
      </c>
      <c r="L32" s="28"/>
      <c r="M32" s="117"/>
      <c r="N32" s="106"/>
      <c r="O32" s="157"/>
      <c r="P32" s="114"/>
      <c r="Q32" s="117"/>
      <c r="R32" s="106"/>
      <c r="S32" s="106"/>
      <c r="T32" s="106"/>
      <c r="U32" s="157"/>
    </row>
    <row r="33" spans="1:21" s="24" customFormat="1" ht="12.75" customHeight="1">
      <c r="A33" s="7"/>
      <c r="C33" s="25"/>
      <c r="D33" s="25"/>
      <c r="E33" s="114"/>
      <c r="F33" s="115"/>
      <c r="G33" s="114"/>
      <c r="H33" s="119"/>
      <c r="I33" s="106"/>
      <c r="J33" s="106"/>
      <c r="K33" s="106"/>
      <c r="L33" s="28"/>
      <c r="M33" s="119"/>
      <c r="N33" s="106"/>
      <c r="O33" s="106"/>
      <c r="P33" s="28"/>
      <c r="Q33" s="119"/>
      <c r="R33" s="106"/>
      <c r="S33" s="106"/>
      <c r="T33" s="106"/>
      <c r="U33" s="106"/>
    </row>
    <row r="34" spans="1:21">
      <c r="A34" s="55" t="s">
        <v>52</v>
      </c>
      <c r="C34" s="166" t="s">
        <v>140</v>
      </c>
      <c r="D34" t="s">
        <v>406</v>
      </c>
      <c r="F34" s="56"/>
      <c r="I34" s="56"/>
      <c r="J34" s="56"/>
      <c r="K34" s="56"/>
      <c r="N34" s="56"/>
      <c r="O34" s="56"/>
      <c r="U34" s="56"/>
    </row>
    <row r="35" spans="1:21">
      <c r="D35" t="s">
        <v>354</v>
      </c>
    </row>
    <row r="36" spans="1:21">
      <c r="C36" s="166" t="s">
        <v>139</v>
      </c>
      <c r="D36" t="str">
        <f>"The 2017 ISO Tariff Update pool price is the same as the 2016 BRP forecast pool price, "&amp;DOLLAR('H-12 Determinants'!$F$20,2)&amp;"/MWh"</f>
        <v>The 2017 ISO Tariff Update pool price is the same as the 2016 BRP forecast pool price, $42.58/MWh</v>
      </c>
    </row>
    <row r="37" spans="1:21">
      <c r="C37" s="500"/>
    </row>
  </sheetData>
  <phoneticPr fontId="13" type="noConversion"/>
  <printOptions horizontalCentered="1"/>
  <pageMargins left="0.75" right="0.5" top="0.75" bottom="0.5" header="0.5" footer="0.5"/>
  <pageSetup scale="69" fitToHeight="0" orientation="portrait" r:id="rId1"/>
  <headerFooter alignWithMargins="0">
    <oddFooter>&amp;L&amp;A&amp;CConfidentiality: Public&amp;R&amp;P of &amp;N</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PresentationFormat> </PresentationFormat>
  <Lines>0</Lines>
  <Paragraphs>0</Paragraphs>
  <Slides>0</Slides>
  <Notes>0</Notes>
  <HiddenSlides>0</HiddenSlides>
  <MMClips>0</MMClips>
  <ScaleCrop>false</ScaleCrop>
  <HeadingPairs>
    <vt:vector size="4" baseType="variant">
      <vt:variant>
        <vt:lpstr>Worksheets</vt:lpstr>
      </vt:variant>
      <vt:variant>
        <vt:i4>17</vt:i4>
      </vt:variant>
      <vt:variant>
        <vt:lpstr>Named Ranges</vt:lpstr>
      </vt:variant>
      <vt:variant>
        <vt:i4>19</vt:i4>
      </vt:variant>
    </vt:vector>
  </HeadingPairs>
  <TitlesOfParts>
    <vt:vector size="36" baseType="lpstr">
      <vt:lpstr>Contents</vt:lpstr>
      <vt:lpstr>H-1 Rev Req</vt:lpstr>
      <vt:lpstr>H-2 TFO Rev Req</vt:lpstr>
      <vt:lpstr>H-3 Allocation</vt:lpstr>
      <vt:lpstr>H-4 Offsets</vt:lpstr>
      <vt:lpstr>H-5 DTS Classification</vt:lpstr>
      <vt:lpstr>H-6 POD Classification</vt:lpstr>
      <vt:lpstr>H-7 DTS Costs</vt:lpstr>
      <vt:lpstr>H-8 DTS Rate</vt:lpstr>
      <vt:lpstr>H-9 STS Classification</vt:lpstr>
      <vt:lpstr>H-10 STS Rate</vt:lpstr>
      <vt:lpstr>H-11 Other Rates</vt:lpstr>
      <vt:lpstr>H-12 Determinants</vt:lpstr>
      <vt:lpstr>H-13 Impact</vt:lpstr>
      <vt:lpstr>H-14 FTS Rate</vt:lpstr>
      <vt:lpstr>H-15 FTS Determinants</vt:lpstr>
      <vt:lpstr>H-16 Bill Estimator</vt:lpstr>
      <vt:lpstr>Contents!Print_Area</vt:lpstr>
      <vt:lpstr>'H-1 Rev Req'!Print_Area</vt:lpstr>
      <vt:lpstr>'H-10 STS Rate'!Print_Area</vt:lpstr>
      <vt:lpstr>'H-11 Other Rates'!Print_Area</vt:lpstr>
      <vt:lpstr>'H-12 Determinants'!Print_Area</vt:lpstr>
      <vt:lpstr>'H-13 Impact'!Print_Area</vt:lpstr>
      <vt:lpstr>'H-14 FTS Rate'!Print_Area</vt:lpstr>
      <vt:lpstr>'H-15 FTS Determinants'!Print_Area</vt:lpstr>
      <vt:lpstr>'H-16 Bill Estimator'!Print_Area</vt:lpstr>
      <vt:lpstr>'H-2 TFO Rev Req'!Print_Area</vt:lpstr>
      <vt:lpstr>'H-3 Allocation'!Print_Area</vt:lpstr>
      <vt:lpstr>'H-4 Offsets'!Print_Area</vt:lpstr>
      <vt:lpstr>'H-5 DTS Classification'!Print_Area</vt:lpstr>
      <vt:lpstr>'H-6 POD Classification'!Print_Area</vt:lpstr>
      <vt:lpstr>'H-7 DTS Costs'!Print_Area</vt:lpstr>
      <vt:lpstr>'H-8 DTS Rate'!Print_Area</vt:lpstr>
      <vt:lpstr>'H-9 STS Classification'!Print_Area</vt:lpstr>
      <vt:lpstr>'H-1 Rev Req'!Print_Titles</vt:lpstr>
      <vt:lpstr>'H-16 Bill Estimator'!Print_Titles</vt:lpstr>
    </vt:vector>
  </TitlesOfParts>
  <LinksUpToDate>false</LinksUpToDate>
  <CharactersWithSpaces>0</CharactersWithSpaces>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2014-10-20T22:19:41Z</dcterms:created>
  <dcterms:modified xsi:type="dcterms:W3CDTF">2017-09-14T20:10:15Z</dcterms:modified>
  <cp:contentStatus/>
</cp:coreProperties>
</file>