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7CD0C609-18F3-4265-9FD7-F05125858CCF}" xr6:coauthVersionLast="45" xr6:coauthVersionMax="45" xr10:uidLastSave="{00000000-0000-0000-0000-000000000000}"/>
  <bookViews>
    <workbookView xWindow="-120" yWindow="-120" windowWidth="19440" windowHeight="15000" xr2:uid="{AA288C9E-F2F5-4423-91E2-8BBF4128F591}"/>
  </bookViews>
  <sheets>
    <sheet name="Information " sheetId="2" r:id="rId1"/>
    <sheet name="Estimated Rate Calculations" sheetId="1" r:id="rId2"/>
  </sheets>
  <externalReferences>
    <externalReference r:id="rId3"/>
  </externalReferences>
  <definedNames>
    <definedName name="AccountID">'[1]Site Data Input'!$D$2</definedName>
    <definedName name="Applicant">"Alberta Electric System Operator"</definedName>
    <definedName name="Application">"AESO Preferred Rate Design"</definedName>
    <definedName name="ApplicationSection">"Estimated Rate Calculations Under Preferred Rate Design"</definedName>
    <definedName name="ParticipantName">'[1]Site Data Input'!$B$2</definedName>
    <definedName name="_xlnm.Print_Area" localSheetId="1">'Estimated Rate Calculations'!$A$1:$I$45</definedName>
    <definedName name="_xlnm.Print_Area" localSheetId="0">'Information '!$A$1:$G$50</definedName>
    <definedName name="SiteDescription">'[1]Site Data Input'!$C$2</definedName>
    <definedName name="TableDate">"April 13, 2021"</definedName>
    <definedName name="TableGroup1">"Estimated Rate Calculations Under Preferred Rate Design"</definedName>
    <definedName name="TablePrefix">"Table "</definedName>
    <definedName name="TableSuffix">""</definedName>
    <definedName name="TotalPages">"1"</definedName>
    <definedName name="Year_hours">[1]Lookup!$B$29:$C$34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6" i="1" l="1"/>
  <c r="T36" i="1"/>
  <c r="S36" i="1"/>
  <c r="R36" i="1"/>
  <c r="Q36" i="1"/>
  <c r="P36" i="1"/>
  <c r="O36" i="1"/>
  <c r="N36" i="1"/>
  <c r="M36" i="1"/>
  <c r="L36" i="1"/>
  <c r="K36" i="1"/>
  <c r="U34" i="1"/>
  <c r="T34" i="1"/>
  <c r="S34" i="1"/>
  <c r="R34" i="1"/>
  <c r="Q34" i="1"/>
  <c r="P34" i="1"/>
  <c r="O34" i="1"/>
  <c r="N34" i="1"/>
  <c r="M34" i="1"/>
  <c r="L34" i="1"/>
  <c r="K34" i="1"/>
  <c r="H36" i="1"/>
  <c r="H35" i="1"/>
  <c r="H34" i="1"/>
  <c r="A26" i="1"/>
  <c r="A27" i="1" s="1"/>
  <c r="A28" i="1" s="1"/>
  <c r="A29" i="1" s="1"/>
  <c r="A30" i="1" s="1"/>
  <c r="A31" i="1" s="1"/>
  <c r="A32" i="1" s="1"/>
  <c r="K28" i="1"/>
  <c r="K35" i="1" s="1"/>
  <c r="U15" i="1" l="1"/>
  <c r="T15" i="1"/>
  <c r="S15" i="1"/>
  <c r="R15" i="1"/>
  <c r="Q15" i="1"/>
  <c r="P15" i="1"/>
  <c r="O15" i="1"/>
  <c r="N15" i="1"/>
  <c r="M15" i="1"/>
  <c r="L15" i="1"/>
  <c r="K15" i="1"/>
  <c r="F25" i="1"/>
  <c r="H13" i="1" l="1"/>
  <c r="H17" i="1" s="1"/>
  <c r="K16" i="1" l="1"/>
  <c r="L32" i="1" l="1"/>
  <c r="M32" i="1" s="1"/>
  <c r="N32" i="1" s="1"/>
  <c r="O32" i="1" s="1"/>
  <c r="P32" i="1" s="1"/>
  <c r="Q32" i="1" s="1"/>
  <c r="R32" i="1" s="1"/>
  <c r="S32" i="1" s="1"/>
  <c r="T32" i="1" s="1"/>
  <c r="U32" i="1" s="1"/>
  <c r="U16" i="1" s="1"/>
  <c r="L16" i="1"/>
  <c r="M16" i="1"/>
  <c r="K13" i="1"/>
  <c r="K17" i="1" s="1"/>
  <c r="T16" i="1" l="1"/>
  <c r="R16" i="1"/>
  <c r="Q16" i="1"/>
  <c r="S16" i="1"/>
  <c r="S13" i="1" s="1"/>
  <c r="P16" i="1"/>
  <c r="N16" i="1"/>
  <c r="O16" i="1"/>
  <c r="R13" i="1"/>
  <c r="T13" i="1"/>
  <c r="U13" i="1"/>
  <c r="R17" i="1" l="1"/>
  <c r="R19" i="1" s="1"/>
  <c r="U17" i="1"/>
  <c r="U24" i="1" s="1"/>
  <c r="T17" i="1"/>
  <c r="T22" i="1" s="1"/>
  <c r="S17" i="1"/>
  <c r="S24" i="1" s="1"/>
  <c r="T24" i="1"/>
  <c r="K29" i="1"/>
  <c r="L29" i="1" s="1"/>
  <c r="M29" i="1" s="1"/>
  <c r="N29" i="1" s="1"/>
  <c r="O29" i="1" s="1"/>
  <c r="P29" i="1" s="1"/>
  <c r="Q29" i="1" s="1"/>
  <c r="R29" i="1" s="1"/>
  <c r="S29" i="1" s="1"/>
  <c r="T29" i="1" s="1"/>
  <c r="U29" i="1" s="1"/>
  <c r="L28" i="1"/>
  <c r="Q13" i="1"/>
  <c r="P13" i="1"/>
  <c r="O13" i="1"/>
  <c r="I13" i="1"/>
  <c r="K19" i="1"/>
  <c r="J13" i="1"/>
  <c r="A11" i="1"/>
  <c r="A4" i="1"/>
  <c r="A2" i="1"/>
  <c r="A1" i="1"/>
  <c r="M28" i="1" l="1"/>
  <c r="L35" i="1"/>
  <c r="J17" i="1"/>
  <c r="J24" i="1" s="1"/>
  <c r="R22" i="1"/>
  <c r="R21" i="1"/>
  <c r="R23" i="1"/>
  <c r="U21" i="1"/>
  <c r="U22" i="1"/>
  <c r="R24" i="1"/>
  <c r="S22" i="1"/>
  <c r="S23" i="1"/>
  <c r="S21" i="1"/>
  <c r="S19" i="1"/>
  <c r="O17" i="1"/>
  <c r="O19" i="1" s="1"/>
  <c r="P17" i="1"/>
  <c r="P21" i="1" s="1"/>
  <c r="T19" i="1"/>
  <c r="U23" i="1"/>
  <c r="T21" i="1"/>
  <c r="U19" i="1"/>
  <c r="Q17" i="1"/>
  <c r="Q21" i="1" s="1"/>
  <c r="T23" i="1"/>
  <c r="I17" i="1"/>
  <c r="I19" i="1" s="1"/>
  <c r="H22" i="1"/>
  <c r="L13" i="1"/>
  <c r="A12" i="1"/>
  <c r="A13" i="1" s="1"/>
  <c r="M13" i="1"/>
  <c r="M17" i="1" s="1"/>
  <c r="N13" i="1"/>
  <c r="K24" i="1"/>
  <c r="K22" i="1"/>
  <c r="K23" i="1"/>
  <c r="K21" i="1"/>
  <c r="Q24" i="1"/>
  <c r="Q23" i="1"/>
  <c r="N28" i="1" l="1"/>
  <c r="M35" i="1"/>
  <c r="T42" i="1"/>
  <c r="T25" i="1"/>
  <c r="P38" i="1"/>
  <c r="R42" i="1"/>
  <c r="R25" i="1"/>
  <c r="U38" i="1"/>
  <c r="U25" i="1"/>
  <c r="Q38" i="1"/>
  <c r="S38" i="1"/>
  <c r="S25" i="1"/>
  <c r="K42" i="1"/>
  <c r="K25" i="1"/>
  <c r="S42" i="1"/>
  <c r="Q22" i="1"/>
  <c r="Q19" i="1"/>
  <c r="J23" i="1"/>
  <c r="J36" i="1" s="1"/>
  <c r="A14" i="1"/>
  <c r="A16" i="1" s="1"/>
  <c r="A17" i="1" s="1"/>
  <c r="A18" i="1" s="1"/>
  <c r="A19" i="1" s="1"/>
  <c r="A20" i="1" s="1"/>
  <c r="A15" i="1"/>
  <c r="H21" i="1"/>
  <c r="O21" i="1"/>
  <c r="H23" i="1"/>
  <c r="O22" i="1"/>
  <c r="H24" i="1"/>
  <c r="J19" i="1"/>
  <c r="O23" i="1"/>
  <c r="J21" i="1"/>
  <c r="J34" i="1" s="1"/>
  <c r="J22" i="1"/>
  <c r="J35" i="1" s="1"/>
  <c r="T38" i="1"/>
  <c r="T39" i="1"/>
  <c r="O24" i="1"/>
  <c r="K38" i="1"/>
  <c r="K39" i="1"/>
  <c r="P19" i="1"/>
  <c r="P24" i="1"/>
  <c r="P22" i="1"/>
  <c r="P23" i="1"/>
  <c r="L17" i="1"/>
  <c r="L19" i="1" s="1"/>
  <c r="N17" i="1"/>
  <c r="N23" i="1" s="1"/>
  <c r="M23" i="1"/>
  <c r="I23" i="1"/>
  <c r="I36" i="1" s="1"/>
  <c r="I22" i="1"/>
  <c r="I35" i="1" s="1"/>
  <c r="I24" i="1"/>
  <c r="I21" i="1"/>
  <c r="I34" i="1" s="1"/>
  <c r="H19" i="1"/>
  <c r="O28" i="1" l="1"/>
  <c r="N35" i="1"/>
  <c r="S39" i="1"/>
  <c r="U42" i="1"/>
  <c r="U39" i="1"/>
  <c r="J25" i="1"/>
  <c r="A21" i="1"/>
  <c r="A22" i="1" s="1"/>
  <c r="A23" i="1" s="1"/>
  <c r="A24" i="1" s="1"/>
  <c r="A25" i="1" s="1"/>
  <c r="I42" i="1"/>
  <c r="I25" i="1"/>
  <c r="P25" i="1"/>
  <c r="H25" i="1"/>
  <c r="O38" i="1"/>
  <c r="O25" i="1"/>
  <c r="R38" i="1"/>
  <c r="R39" i="1"/>
  <c r="Q25" i="1"/>
  <c r="J42" i="1"/>
  <c r="Q42" i="1"/>
  <c r="P42" i="1"/>
  <c r="Q39" i="1"/>
  <c r="H42" i="1"/>
  <c r="P39" i="1"/>
  <c r="J39" i="1"/>
  <c r="J38" i="1"/>
  <c r="L22" i="1"/>
  <c r="L23" i="1"/>
  <c r="N24" i="1"/>
  <c r="N21" i="1"/>
  <c r="L21" i="1"/>
  <c r="M19" i="1"/>
  <c r="M22" i="1"/>
  <c r="M24" i="1"/>
  <c r="M21" i="1"/>
  <c r="N19" i="1"/>
  <c r="N22" i="1"/>
  <c r="L24" i="1"/>
  <c r="P28" i="1" l="1"/>
  <c r="O35" i="1"/>
  <c r="I38" i="1"/>
  <c r="A33" i="1"/>
  <c r="A34" i="1" s="1"/>
  <c r="A35" i="1" s="1"/>
  <c r="A36" i="1" s="1"/>
  <c r="A37" i="1" s="1"/>
  <c r="A38" i="1" s="1"/>
  <c r="A39" i="1" s="1"/>
  <c r="I39" i="1"/>
  <c r="O39" i="1"/>
  <c r="O42" i="1"/>
  <c r="L42" i="1"/>
  <c r="L25" i="1"/>
  <c r="N42" i="1"/>
  <c r="N25" i="1"/>
  <c r="M42" i="1"/>
  <c r="M25" i="1"/>
  <c r="H38" i="1"/>
  <c r="H39" i="1"/>
  <c r="Q28" i="1" l="1"/>
  <c r="P35" i="1"/>
  <c r="N38" i="1"/>
  <c r="L39" i="1"/>
  <c r="L38" i="1"/>
  <c r="M38" i="1"/>
  <c r="N39" i="1"/>
  <c r="M39" i="1"/>
  <c r="A41" i="1"/>
  <c r="A42" i="1" s="1"/>
  <c r="R28" i="1" l="1"/>
  <c r="Q35" i="1"/>
  <c r="S28" i="1" l="1"/>
  <c r="R35" i="1"/>
  <c r="T28" i="1" l="1"/>
  <c r="S35" i="1"/>
  <c r="U28" i="1" l="1"/>
  <c r="U35" i="1" s="1"/>
  <c r="T35" i="1"/>
</calcChain>
</file>

<file path=xl/sharedStrings.xml><?xml version="1.0" encoding="utf-8"?>
<sst xmlns="http://schemas.openxmlformats.org/spreadsheetml/2006/main" count="112" uniqueCount="111">
  <si>
    <r>
      <t>This illustrative tool is not authoritative and is for information purposes only and intended to provide guidance. In the event of any discrepancy between this tool and any authoritative document</t>
    </r>
    <r>
      <rPr>
        <b/>
        <i/>
        <vertAlign val="superscript"/>
        <sz val="11"/>
        <color theme="1"/>
        <rFont val="Arial"/>
        <family val="2"/>
      </rPr>
      <t>1</t>
    </r>
    <r>
      <rPr>
        <b/>
        <i/>
        <sz val="11"/>
        <color theme="1"/>
        <rFont val="Arial"/>
        <family val="2"/>
      </rPr>
      <t> in effect, the authoritative document governs.</t>
    </r>
  </si>
  <si>
    <t>1         Purpose</t>
  </si>
  <si>
    <t>This illustrative tool is intended to allow stakeholders to review an estimate of future rates under the AESO's Preferred Rate Design (described in the AESO's Bulk and Regional Tariff Design Stakeholder Engagement Session 5 published on March 18, 2021 and presented in the corresponding AESO's Stakeholder Session 5 on March 25, 2021, and Technical Session II) by adjusting billing determinants and revenue requirement.</t>
  </si>
  <si>
    <r>
      <t xml:space="preserve">The description and explanations in this illustrative tool provide example calculations under the Preferred Rate Design only. The AESO calculates certain actual charges on an hourly basis rather than on average annual amounts, and </t>
    </r>
    <r>
      <rPr>
        <b/>
        <i/>
        <sz val="10"/>
        <rFont val="Arial"/>
        <family val="2"/>
      </rPr>
      <t>actual charges under any future tariff design will differ from the estimated amounts presented in this illustrative tool due to actual inputs differing from these estimates</t>
    </r>
    <r>
      <rPr>
        <i/>
        <sz val="10"/>
        <rFont val="Arial"/>
        <family val="2"/>
      </rPr>
      <t>.</t>
    </r>
  </si>
  <si>
    <t>2         Use of the Estimating Rate Calculations Tool</t>
  </si>
  <si>
    <t>This section describes how stakeholders may use the illustrative tool to understand an estimate of future impacts of the AESO's Preferred Rate Design. The calculations included here are in summary form. Detailed rate calculations to determine actual charges applied for to the Alberta Utilities Commission will be in a longer format, similar to the Rates Calculations spreadsheets filed in every ISO tariff update application.</t>
  </si>
  <si>
    <t>Estimated Rate Calculations</t>
  </si>
  <si>
    <t>This tab includes future estimates of rate calculations resulting from changes to the Bulk and Regional cost recovery functionalization (Column A and Lines 7 through 9)</t>
  </si>
  <si>
    <t>Sources for information are included as Notes on this tab</t>
  </si>
  <si>
    <t>For assistance with this tool and Site Data Input data, please contact the AESO at:</t>
  </si>
  <si>
    <t>tariffdesign@aeso.ca</t>
  </si>
  <si>
    <t>Attachments</t>
  </si>
  <si>
    <t>Estimated Rate Calculations - Calculates an estimate of rates based on estimated revenue requirement and billing determinants</t>
  </si>
  <si>
    <t>Revision History</t>
  </si>
  <si>
    <t>Date</t>
  </si>
  <si>
    <t>Description</t>
  </si>
  <si>
    <t>2021-04-13</t>
  </si>
  <si>
    <t>v 0.1 - Initial release</t>
  </si>
  <si>
    <r>
      <rPr>
        <vertAlign val="superscript"/>
        <sz val="9"/>
        <rFont val="Arial"/>
        <family val="2"/>
      </rPr>
      <t>1</t>
    </r>
    <r>
      <rPr>
        <sz val="9"/>
        <rFont val="Arial"/>
        <family val="2"/>
      </rPr>
      <t xml:space="preserve"> “Authoritative document” is the general name given by the AESO to categories of documents made by the AESO </t>
    </r>
  </si>
  <si>
    <r>
      <t xml:space="preserve">under the authority of the </t>
    </r>
    <r>
      <rPr>
        <i/>
        <sz val="9"/>
        <rFont val="Arial"/>
        <family val="2"/>
      </rPr>
      <t>Electric Utilities Act</t>
    </r>
    <r>
      <rPr>
        <sz val="9"/>
        <rFont val="Arial"/>
        <family val="2"/>
      </rPr>
      <t xml:space="preserve"> and associated regulations, and that contain binding legal requirements for </t>
    </r>
  </si>
  <si>
    <t>either market participants or the AESO, or both. Authoritative documents include: the ISO rules, the reliability standards</t>
  </si>
  <si>
    <t>and the ISO tariff.</t>
  </si>
  <si>
    <t xml:space="preserve"> </t>
  </si>
  <si>
    <t>A</t>
  </si>
  <si>
    <t>B</t>
  </si>
  <si>
    <t>C</t>
  </si>
  <si>
    <t>D</t>
  </si>
  <si>
    <t>E</t>
  </si>
  <si>
    <t>F</t>
  </si>
  <si>
    <t>G</t>
  </si>
  <si>
    <t>H</t>
  </si>
  <si>
    <t>I</t>
  </si>
  <si>
    <t>j</t>
  </si>
  <si>
    <t>K</t>
  </si>
  <si>
    <t>L</t>
  </si>
  <si>
    <t>M</t>
  </si>
  <si>
    <t>N</t>
  </si>
  <si>
    <t>O</t>
  </si>
  <si>
    <t>Source: Revenue Requirement</t>
  </si>
  <si>
    <t>2019 ISO Tariff Update</t>
  </si>
  <si>
    <t>2020 ISO Tariff Update</t>
  </si>
  <si>
    <t>2021 ISO Tariff Update</t>
  </si>
  <si>
    <t>2021 Transmission Rate Projection</t>
  </si>
  <si>
    <t>Source: Billing Determinants</t>
  </si>
  <si>
    <t>Latest</t>
  </si>
  <si>
    <r>
      <t>Estimated (see Growth Rates</t>
    </r>
    <r>
      <rPr>
        <vertAlign val="superscript"/>
        <sz val="10"/>
        <rFont val="Arial Narrow"/>
        <family val="2"/>
      </rPr>
      <t>2</t>
    </r>
    <r>
      <rPr>
        <sz val="10"/>
        <rFont val="Arial Narrow"/>
        <family val="2"/>
      </rPr>
      <t xml:space="preserve"> below)</t>
    </r>
  </si>
  <si>
    <t>2019 Test Rates</t>
  </si>
  <si>
    <t>2020 Test Rates</t>
  </si>
  <si>
    <t>2021 Test Rates</t>
  </si>
  <si>
    <t>2022 Test Rates</t>
  </si>
  <si>
    <t>2023 Test Rates</t>
  </si>
  <si>
    <t>2024 Test Rates</t>
  </si>
  <si>
    <t>2025 Test Rates</t>
  </si>
  <si>
    <t>2026 Test Rates</t>
  </si>
  <si>
    <t>2027 Test Rates</t>
  </si>
  <si>
    <t>2028 Test Rates</t>
  </si>
  <si>
    <t>2029 Test Rates</t>
  </si>
  <si>
    <t>2030 Test Rates</t>
  </si>
  <si>
    <t>2031 Test Rates</t>
  </si>
  <si>
    <t>2032 Test Rates</t>
  </si>
  <si>
    <t>Revenue Requirement ($000 000)</t>
  </si>
  <si>
    <t>Total Wires</t>
  </si>
  <si>
    <t>Other Industry and AESO G&amp;A</t>
  </si>
  <si>
    <t>Revenue Offsets</t>
  </si>
  <si>
    <t>Other Revenue Offsets</t>
  </si>
  <si>
    <t>Rate DOS Revenue (estimated)</t>
  </si>
  <si>
    <t>Rate XOS/XOM Revenue (estimated)</t>
  </si>
  <si>
    <t>Revenue Requirement (Subtotal)</t>
  </si>
  <si>
    <t>Ancillary Services</t>
  </si>
  <si>
    <t>Total Revenue Requirement</t>
  </si>
  <si>
    <t>Rate Calculations ($000 000)</t>
  </si>
  <si>
    <t>Energy</t>
  </si>
  <si>
    <t>Point of Delivery</t>
  </si>
  <si>
    <t>Total Wires Cost Recovery</t>
  </si>
  <si>
    <t>Billing Determinants</t>
  </si>
  <si>
    <r>
      <t>Growth Rates</t>
    </r>
    <r>
      <rPr>
        <vertAlign val="superscript"/>
        <sz val="10"/>
        <rFont val="Arial Narrow"/>
        <family val="2"/>
      </rPr>
      <t>2</t>
    </r>
  </si>
  <si>
    <r>
      <t xml:space="preserve"> Coincident Metered Demand (MW Months)</t>
    </r>
    <r>
      <rPr>
        <vertAlign val="superscript"/>
        <sz val="10"/>
        <rFont val="Arial Narrow"/>
        <family val="2"/>
      </rPr>
      <t>3</t>
    </r>
  </si>
  <si>
    <t>Billing Capacity (MW Months)</t>
  </si>
  <si>
    <t>Rate DTS Energy (MWh)</t>
  </si>
  <si>
    <t>2021 TRP</t>
  </si>
  <si>
    <t>Rate DOS - Term Energy (MWh)</t>
  </si>
  <si>
    <t>Rate XOS/XOM - Term Energy (MWh)</t>
  </si>
  <si>
    <t>Coincident Demand Charge ($/MW)</t>
  </si>
  <si>
    <t>Billing Capacity Charge ($/MW)</t>
  </si>
  <si>
    <t>Energy Charge ($/MWh)</t>
  </si>
  <si>
    <t>Rate DOS Energy Charge</t>
  </si>
  <si>
    <r>
      <t>Estimated DOS Rate</t>
    </r>
    <r>
      <rPr>
        <vertAlign val="superscript"/>
        <sz val="10"/>
        <rFont val="Arial Narrow"/>
        <family val="2"/>
      </rPr>
      <t>4</t>
    </r>
  </si>
  <si>
    <t>Energy Charge - DOS 7 Minutes ($/MWh)</t>
  </si>
  <si>
    <t>Energy Charge - DOS Term ($/MWh)</t>
  </si>
  <si>
    <t>Rate XOS/XOM Energy Charge</t>
  </si>
  <si>
    <r>
      <t>Estimated XOS/XOM Rate</t>
    </r>
    <r>
      <rPr>
        <vertAlign val="superscript"/>
        <sz val="10"/>
        <rFont val="Arial Narrow"/>
        <family val="2"/>
      </rPr>
      <t>5</t>
    </r>
  </si>
  <si>
    <t>Energy Charge - XOS/XOM ($/MWh)</t>
  </si>
  <si>
    <t>Note:</t>
  </si>
  <si>
    <t>2020 ISO Tariff Update refers to Proceeding 25175 with the AUC</t>
  </si>
  <si>
    <t>2021 ISO Tariff Update refers to Proceeding - Proceeding 26054 with the AUC</t>
  </si>
  <si>
    <t>2021 Transmission Rate Projection refers to the AESO's 2021 Transmission Rate Projection (updated on April 9, 2021) located here on AESO's website: https://www.aeso.ca/grid/transmission-costs/</t>
  </si>
  <si>
    <r>
      <rPr>
        <vertAlign val="superscript"/>
        <sz val="10"/>
        <rFont val="Arial Narrow"/>
        <family val="2"/>
      </rPr>
      <t>1</t>
    </r>
    <r>
      <rPr>
        <sz val="10"/>
        <rFont val="Arial Narrow"/>
        <family val="2"/>
      </rPr>
      <t xml:space="preserve"> Functionalization Ratios as presented in AESO's Preferred Rate Design - March 25, 2021</t>
    </r>
  </si>
  <si>
    <r>
      <rPr>
        <vertAlign val="superscript"/>
        <sz val="10"/>
        <rFont val="Arial Narrow"/>
        <family val="2"/>
      </rPr>
      <t>2</t>
    </r>
    <r>
      <rPr>
        <sz val="10"/>
        <rFont val="Arial Narrow"/>
        <family val="2"/>
      </rPr>
      <t xml:space="preserve"> Historical 5-Year growth rates for coincident metered demand and billing capacity are included. These values can be adjusted to illustrate impact on rates</t>
    </r>
  </si>
  <si>
    <r>
      <rPr>
        <vertAlign val="superscript"/>
        <sz val="10"/>
        <rFont val="Arial Narrow"/>
        <family val="2"/>
      </rPr>
      <t>3</t>
    </r>
    <r>
      <rPr>
        <sz val="10"/>
        <rFont val="Arial Narrow"/>
        <family val="2"/>
      </rPr>
      <t xml:space="preserve"> Coincident Metered Demand is not adjusted to reflect 5 Year Average 12CP as described in the 5-Year Average 12CP Illustrative Tool</t>
    </r>
  </si>
  <si>
    <r>
      <rPr>
        <vertAlign val="superscript"/>
        <sz val="10"/>
        <rFont val="Arial Narrow"/>
        <family val="2"/>
      </rPr>
      <t>4</t>
    </r>
    <r>
      <rPr>
        <sz val="10"/>
        <rFont val="Arial Narrow"/>
        <family val="2"/>
      </rPr>
      <t xml:space="preserve"> Estimated DOS Rate - As Rate DOS revenue is an offset to revenue requirement but DOS Rates calculations also rely on revenue requirement calculations, there are iterative calculations required for accuracy. For simplicity and estimation purposes, adjust this value to allow DOS revenue offset to be calculated in Rate DTS calculations</t>
    </r>
  </si>
  <si>
    <r>
      <rPr>
        <vertAlign val="superscript"/>
        <sz val="10"/>
        <rFont val="Arial Narrow"/>
        <family val="2"/>
      </rPr>
      <t>5</t>
    </r>
    <r>
      <rPr>
        <sz val="10"/>
        <rFont val="Arial Narrow"/>
        <family val="2"/>
      </rPr>
      <t xml:space="preserve"> Estimated XOS/XOM Rate - As Rate XOS/XOM revenue is an offset to revenue requirement but XOS/XOM Rates calculations also rely on revenue requirement calculations, there are iterative calculations required for accuracy. For simplicity and estimation purposes, adjust this value to allow DOS revenue offset to be calculated in Rate DTS calculations</t>
    </r>
  </si>
  <si>
    <t>Rate DOS - Dispatchable - Energy (MWh)</t>
  </si>
  <si>
    <t>Demand - Bulk System</t>
  </si>
  <si>
    <t>Demand - Regional System</t>
  </si>
  <si>
    <r>
      <t>Functionalization Ratio</t>
    </r>
    <r>
      <rPr>
        <vertAlign val="superscript"/>
        <sz val="10"/>
        <rFont val="Arial Narrow"/>
        <family val="2"/>
      </rPr>
      <t>1</t>
    </r>
    <r>
      <rPr>
        <sz val="10"/>
        <rFont val="Arial Narrow"/>
        <family val="2"/>
      </rPr>
      <t xml:space="preserve"> (%)</t>
    </r>
  </si>
  <si>
    <t>2021-07-07</t>
  </si>
  <si>
    <t>Line No.</t>
  </si>
  <si>
    <t>v 0.2 - Updated to include XOS/XOM rate estimations, fix cell reference error for future rate calculations</t>
  </si>
  <si>
    <t>Rate DTS - Rates</t>
  </si>
  <si>
    <t>2021-07-15</t>
  </si>
  <si>
    <t>v 0.3 - Updated to fix double counting of Rate XOS/XOM revenue in revenue offsets (Line 5, Columns C &amp;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</si>
</sst>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1" formatCode="_(* #,##0_);_(* \(#,##0\);_(* &quot;-&quot;_);_(@_)"/>
    <numFmt numFmtId="43" formatCode="_(* #,##0.00_);_(* \(#,##0.00\);_(* &quot;-&quot;??_);_(@_)"/>
    <numFmt numFmtId="164" formatCode="_-* #,##0.0_-;\-* #,##0.0_-;_-* &quot;-&quot;?_-;_-@_-"/>
    <numFmt numFmtId="165" formatCode="?#"/>
    <numFmt numFmtId="166" formatCode="_(&quot;$&quot;* #,##0.0_);_(&quot;$&quot;* \(#,##0.0\);_(&quot;$&quot;* &quot;-&quot;?_);_(@_)"/>
    <numFmt numFmtId="167" formatCode="_-&quot;$&quot;* #,##0.0_-;\-&quot;$&quot;* #,##0.0_-;_-&quot;$&quot;* &quot;-&quot;_-;_-@_-"/>
    <numFmt numFmtId="168" formatCode="0%_);\(0%\);&quot;-&quot;_%_)"/>
    <numFmt numFmtId="169" formatCode="0.0%_);\(0.0%\);&quot;-&quot;_%_)"/>
    <numFmt numFmtId="170" formatCode="_-* #,##0.000000_-;\-* #,##0.000000_-;_-* &quot;-&quot;?_-;_-@_-"/>
    <numFmt numFmtId="171" formatCode="0.0%"/>
    <numFmt numFmtId="172" formatCode="_(* #,##0.0_);_(* \(#,##0.0\);_(* &quot;-&quot;?_);_(@_)"/>
    <numFmt numFmtId="173" formatCode="0.00%_);\(0.00%\);&quot;-&quot;_%_)"/>
    <numFmt numFmtId="174" formatCode="_(* #,##0.0_);_(* \(#,##0.0\);_(* &quot;-&quot;_);_(@_)"/>
    <numFmt numFmtId="175" formatCode="_(* #,##0.0_);_(* \(#,##0.0\);_(* &quot;-&quot;??_);_(@_)"/>
    <numFmt numFmtId="176" formatCode="_(&quot;$&quot;* #,##0.00_);_(&quot;$&quot;* \(#,##0.00\);_(&quot;$&quot;* &quot;-&quot;?_);_(@_)"/>
    <numFmt numFmtId="177" formatCode="_-&quot;$&quot;* #,##0_-;\-&quot;$&quot;* #,##0_-;_-&quot;$&quot;* &quot;-&quot;_-;_-@_-"/>
    <numFmt numFmtId="178" formatCode="_(&quot;$&quot;* #,##0_);_(&quot;$&quot;* \(#,##0\);_(&quot;$&quot;* &quot;-&quot;?_);_(@_)"/>
  </numFmts>
  <fonts count="25" x14ac:knownFonts="1">
    <font>
      <sz val="10"/>
      <name val="Arial Narrow"/>
      <family val="2"/>
    </font>
    <font>
      <sz val="11"/>
      <color theme="1"/>
      <name val="Calibri"/>
      <family val="2"/>
      <scheme val="minor"/>
    </font>
    <font>
      <sz val="10"/>
      <name val="Arial Narrow"/>
      <family val="2"/>
    </font>
    <font>
      <b/>
      <sz val="10"/>
      <name val="Arial"/>
      <family val="2"/>
    </font>
    <font>
      <b/>
      <sz val="10"/>
      <name val="Arial Narrow"/>
      <family val="2"/>
    </font>
    <font>
      <sz val="10"/>
      <name val="Arial"/>
      <family val="2"/>
    </font>
    <font>
      <sz val="10"/>
      <name val="Book Antiqua"/>
      <family val="1"/>
    </font>
    <font>
      <sz val="10"/>
      <color theme="0" tint="-0.499984740745262"/>
      <name val="Arial Narrow"/>
      <family val="2"/>
    </font>
    <font>
      <sz val="8"/>
      <name val="Arial Narrow"/>
      <family val="2"/>
    </font>
    <font>
      <b/>
      <i/>
      <sz val="11"/>
      <color theme="1"/>
      <name val="Arial"/>
      <family val="2"/>
    </font>
    <font>
      <b/>
      <i/>
      <vertAlign val="superscript"/>
      <sz val="11"/>
      <color theme="1"/>
      <name val="Arial"/>
      <family val="2"/>
    </font>
    <font>
      <sz val="8"/>
      <name val="Arial"/>
      <family val="2"/>
    </font>
    <font>
      <b/>
      <sz val="12"/>
      <color indexed="18"/>
      <name val="Arial"/>
      <family val="2"/>
    </font>
    <font>
      <b/>
      <sz val="10"/>
      <color indexed="18"/>
      <name val="Arial"/>
      <family val="2"/>
    </font>
    <font>
      <sz val="4"/>
      <name val="Arial"/>
      <family val="2"/>
    </font>
    <font>
      <b/>
      <i/>
      <sz val="10"/>
      <name val="Arial"/>
      <family val="2"/>
    </font>
    <font>
      <i/>
      <sz val="10"/>
      <name val="Arial"/>
      <family val="2"/>
    </font>
    <font>
      <sz val="7"/>
      <name val="Arial"/>
      <family val="2"/>
    </font>
    <font>
      <b/>
      <i/>
      <sz val="10"/>
      <color indexed="18"/>
      <name val="Arial"/>
      <family val="2"/>
    </font>
    <font>
      <b/>
      <i/>
      <sz val="13"/>
      <color indexed="18"/>
      <name val="Arial"/>
      <family val="2"/>
    </font>
    <font>
      <u/>
      <sz val="10"/>
      <color theme="10"/>
      <name val="Arial"/>
      <family val="2"/>
    </font>
    <font>
      <sz val="9"/>
      <name val="Arial"/>
      <family val="2"/>
    </font>
    <font>
      <vertAlign val="superscript"/>
      <sz val="9"/>
      <name val="Arial"/>
      <family val="2"/>
    </font>
    <font>
      <i/>
      <sz val="9"/>
      <name val="Arial"/>
      <family val="2"/>
    </font>
    <font>
      <vertAlign val="superscript"/>
      <sz val="10"/>
      <name val="Arial Narrow"/>
      <family val="2"/>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
    <border>
      <left/>
      <right/>
      <top/>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164" fontId="0" fillId="0" borderId="0"/>
    <xf numFmtId="43" fontId="5" fillId="0" borderId="0" applyFont="0" applyFill="0" applyBorder="0" applyAlignment="0" applyProtection="0"/>
    <xf numFmtId="166" fontId="4" fillId="0" borderId="0" applyFont="0" applyBorder="0" applyAlignment="0">
      <alignment vertical="center"/>
    </xf>
    <xf numFmtId="168" fontId="5" fillId="0" borderId="0" applyFont="0" applyFill="0" applyBorder="0" applyAlignment="0" applyProtection="0"/>
    <xf numFmtId="9" fontId="5" fillId="0" borderId="0" applyFont="0" applyFill="0" applyBorder="0" applyAlignment="0" applyProtection="0"/>
    <xf numFmtId="0" fontId="1" fillId="0" borderId="0"/>
    <xf numFmtId="0" fontId="5" fillId="0" borderId="0"/>
    <xf numFmtId="0" fontId="11" fillId="0" borderId="0"/>
    <xf numFmtId="0" fontId="12" fillId="0" borderId="0"/>
    <xf numFmtId="0" fontId="18" fillId="0" borderId="0">
      <alignment vertical="top"/>
    </xf>
    <xf numFmtId="0" fontId="20" fillId="0" borderId="0" applyNumberFormat="0" applyFill="0" applyBorder="0" applyAlignment="0" applyProtection="0"/>
    <xf numFmtId="0" fontId="5" fillId="0" borderId="0"/>
    <xf numFmtId="0" fontId="5" fillId="0" borderId="0"/>
  </cellStyleXfs>
  <cellXfs count="101">
    <xf numFmtId="164" fontId="0" fillId="0" borderId="0" xfId="0"/>
    <xf numFmtId="164" fontId="3" fillId="0" borderId="0" xfId="0" applyFont="1"/>
    <xf numFmtId="164" fontId="2" fillId="0" borderId="0" xfId="0" applyFont="1"/>
    <xf numFmtId="0" fontId="3" fillId="0" borderId="0" xfId="0" applyNumberFormat="1" applyFont="1" applyAlignment="1">
      <alignment horizontal="centerContinuous"/>
    </xf>
    <xf numFmtId="164" fontId="3" fillId="0" borderId="0" xfId="0" applyFont="1" applyAlignment="1">
      <alignment horizontal="centerContinuous"/>
    </xf>
    <xf numFmtId="164" fontId="2" fillId="0" borderId="0" xfId="0" applyFont="1" applyAlignment="1">
      <alignment horizontal="center"/>
    </xf>
    <xf numFmtId="0" fontId="0" fillId="0" borderId="0" xfId="0" applyNumberFormat="1"/>
    <xf numFmtId="0" fontId="2" fillId="0" borderId="1" xfId="0" applyNumberFormat="1" applyFont="1" applyBorder="1" applyAlignment="1">
      <alignment horizontal="center" wrapText="1"/>
    </xf>
    <xf numFmtId="0" fontId="2" fillId="0" borderId="0" xfId="0" applyNumberFormat="1" applyFont="1" applyAlignment="1">
      <alignment horizontal="center"/>
    </xf>
    <xf numFmtId="0" fontId="2" fillId="0" borderId="1" xfId="0" applyNumberFormat="1" applyFont="1" applyBorder="1" applyAlignment="1">
      <alignment horizontal="centerContinuous"/>
    </xf>
    <xf numFmtId="0" fontId="0" fillId="0" borderId="1" xfId="0" applyNumberFormat="1" applyBorder="1" applyAlignment="1">
      <alignment horizontal="center" wrapText="1"/>
    </xf>
    <xf numFmtId="165" fontId="0" fillId="0" borderId="0" xfId="0" applyNumberFormat="1" applyAlignment="1">
      <alignment horizontal="center"/>
    </xf>
    <xf numFmtId="164" fontId="4" fillId="0" borderId="0" xfId="0" applyFont="1"/>
    <xf numFmtId="167" fontId="4" fillId="0" borderId="0" xfId="2" applyNumberFormat="1" applyFont="1" applyAlignment="1"/>
    <xf numFmtId="169" fontId="2" fillId="0" borderId="0" xfId="3" applyNumberFormat="1" applyFont="1" applyFill="1" applyAlignment="1"/>
    <xf numFmtId="170" fontId="0" fillId="0" borderId="0" xfId="0" applyNumberFormat="1"/>
    <xf numFmtId="171" fontId="6" fillId="0" borderId="0" xfId="4" applyNumberFormat="1" applyFont="1"/>
    <xf numFmtId="172" fontId="2" fillId="0" borderId="0" xfId="2" applyNumberFormat="1" applyFont="1" applyAlignment="1"/>
    <xf numFmtId="165" fontId="0" fillId="0" borderId="0" xfId="0" applyNumberFormat="1" applyAlignment="1">
      <alignment horizontal="center" vertical="top"/>
    </xf>
    <xf numFmtId="164" fontId="0" fillId="0" borderId="0" xfId="0" applyAlignment="1">
      <alignment vertical="top"/>
    </xf>
    <xf numFmtId="164" fontId="4" fillId="0" borderId="0" xfId="0" applyFont="1" applyAlignment="1">
      <alignment vertical="top"/>
    </xf>
    <xf numFmtId="169" fontId="4" fillId="0" borderId="2" xfId="3" applyNumberFormat="1" applyFont="1" applyBorder="1" applyAlignment="1">
      <alignment vertical="top"/>
    </xf>
    <xf numFmtId="173" fontId="0" fillId="0" borderId="0" xfId="3" applyNumberFormat="1" applyFont="1" applyAlignment="1">
      <alignment vertical="top"/>
    </xf>
    <xf numFmtId="164" fontId="7" fillId="0" borderId="0" xfId="0" applyFont="1"/>
    <xf numFmtId="169" fontId="7" fillId="0" borderId="0" xfId="3" applyNumberFormat="1" applyFont="1" applyFill="1" applyAlignment="1"/>
    <xf numFmtId="167" fontId="2" fillId="0" borderId="0" xfId="2" applyNumberFormat="1" applyFont="1" applyBorder="1" applyAlignment="1"/>
    <xf numFmtId="174" fontId="2" fillId="0" borderId="0" xfId="2" applyNumberFormat="1" applyFont="1" applyBorder="1" applyAlignment="1"/>
    <xf numFmtId="0" fontId="0" fillId="0" borderId="0" xfId="0" applyNumberFormat="1" applyAlignment="1">
      <alignment vertical="center"/>
    </xf>
    <xf numFmtId="175" fontId="2" fillId="0" borderId="0" xfId="1" applyNumberFormat="1" applyFont="1" applyFill="1" applyBorder="1" applyAlignment="1">
      <alignment horizontal="left"/>
    </xf>
    <xf numFmtId="176" fontId="2" fillId="0" borderId="0" xfId="2" applyNumberFormat="1" applyFont="1" applyAlignment="1"/>
    <xf numFmtId="41" fontId="2" fillId="0" borderId="0" xfId="1" applyNumberFormat="1" applyFont="1" applyFill="1" applyBorder="1" applyAlignment="1">
      <alignment horizontal="right"/>
    </xf>
    <xf numFmtId="164" fontId="7" fillId="2" borderId="0" xfId="0" applyFont="1" applyFill="1"/>
    <xf numFmtId="6" fontId="2" fillId="2" borderId="0" xfId="1" applyNumberFormat="1" applyFont="1" applyFill="1" applyBorder="1" applyAlignment="1">
      <alignment horizontal="right"/>
    </xf>
    <xf numFmtId="0" fontId="5" fillId="0" borderId="0" xfId="6"/>
    <xf numFmtId="0" fontId="11" fillId="0" borderId="0" xfId="7"/>
    <xf numFmtId="0" fontId="13" fillId="0" borderId="0" xfId="8" applyFont="1"/>
    <xf numFmtId="0" fontId="12" fillId="0" borderId="0" xfId="8"/>
    <xf numFmtId="0" fontId="14" fillId="0" borderId="0" xfId="7" applyFont="1"/>
    <xf numFmtId="0" fontId="5" fillId="0" borderId="0" xfId="6" applyAlignment="1">
      <alignment horizontal="left"/>
    </xf>
    <xf numFmtId="0" fontId="17" fillId="0" borderId="0" xfId="7" applyFont="1"/>
    <xf numFmtId="0" fontId="19" fillId="0" borderId="0" xfId="9" applyFont="1">
      <alignment vertical="top"/>
    </xf>
    <xf numFmtId="0" fontId="18" fillId="0" borderId="0" xfId="9">
      <alignment vertical="top"/>
    </xf>
    <xf numFmtId="0" fontId="3" fillId="0" borderId="0" xfId="6" applyFont="1"/>
    <xf numFmtId="0" fontId="20" fillId="0" borderId="0" xfId="10"/>
    <xf numFmtId="0" fontId="5" fillId="0" borderId="0" xfId="11"/>
    <xf numFmtId="0" fontId="16" fillId="0" borderId="0" xfId="6" applyFont="1"/>
    <xf numFmtId="0" fontId="5" fillId="0" borderId="0" xfId="12"/>
    <xf numFmtId="0" fontId="14" fillId="0" borderId="0" xfId="12" applyFont="1"/>
    <xf numFmtId="0" fontId="5" fillId="0" borderId="0" xfId="6" applyAlignment="1">
      <alignment vertical="center"/>
    </xf>
    <xf numFmtId="0" fontId="3" fillId="0" borderId="3" xfId="6" applyFont="1" applyBorder="1" applyAlignment="1">
      <alignment horizontal="center" vertical="center"/>
    </xf>
    <xf numFmtId="0" fontId="3" fillId="0" borderId="4" xfId="6" applyFont="1" applyBorder="1" applyAlignment="1">
      <alignment horizontal="left" vertical="center"/>
    </xf>
    <xf numFmtId="0" fontId="3" fillId="0" borderId="5" xfId="6" applyFont="1" applyBorder="1" applyAlignment="1">
      <alignment horizontal="centerContinuous" vertical="center"/>
    </xf>
    <xf numFmtId="0" fontId="3" fillId="0" borderId="6" xfId="6" applyFont="1" applyBorder="1" applyAlignment="1">
      <alignment horizontal="centerContinuous" vertical="center"/>
    </xf>
    <xf numFmtId="14" fontId="5" fillId="0" borderId="3" xfId="6" quotePrefix="1" applyNumberFormat="1" applyBorder="1" applyAlignment="1">
      <alignment vertical="center"/>
    </xf>
    <xf numFmtId="0" fontId="5" fillId="0" borderId="4" xfId="6" applyBorder="1" applyAlignment="1">
      <alignment horizontal="left" vertical="center"/>
    </xf>
    <xf numFmtId="0" fontId="5" fillId="0" borderId="5" xfId="6" applyBorder="1" applyAlignment="1">
      <alignment horizontal="left" vertical="center"/>
    </xf>
    <xf numFmtId="0" fontId="5" fillId="0" borderId="6" xfId="6" applyBorder="1" applyAlignment="1">
      <alignment horizontal="left" vertical="center"/>
    </xf>
    <xf numFmtId="0" fontId="21" fillId="0" borderId="0" xfId="5" applyFont="1"/>
    <xf numFmtId="0" fontId="21" fillId="0" borderId="0" xfId="12" applyFont="1"/>
    <xf numFmtId="0" fontId="21" fillId="0" borderId="0" xfId="11" applyFont="1"/>
    <xf numFmtId="0" fontId="21" fillId="0" borderId="0" xfId="6" applyFont="1"/>
    <xf numFmtId="0" fontId="5" fillId="0" borderId="0" xfId="7" applyFont="1"/>
    <xf numFmtId="0" fontId="0" fillId="4" borderId="1" xfId="0" applyNumberFormat="1" applyFill="1" applyBorder="1" applyAlignment="1">
      <alignment horizontal="center" wrapText="1"/>
    </xf>
    <xf numFmtId="169" fontId="2" fillId="4" borderId="0" xfId="3" applyNumberFormat="1" applyFont="1" applyFill="1" applyAlignment="1"/>
    <xf numFmtId="172" fontId="2" fillId="4" borderId="0" xfId="2" applyNumberFormat="1" applyFont="1" applyFill="1" applyAlignment="1"/>
    <xf numFmtId="174" fontId="2" fillId="4" borderId="0" xfId="2" applyNumberFormat="1" applyFont="1" applyFill="1" applyBorder="1" applyAlignment="1"/>
    <xf numFmtId="169" fontId="2" fillId="5" borderId="0" xfId="3" applyNumberFormat="1" applyFont="1" applyFill="1" applyAlignment="1">
      <alignment horizontal="center"/>
    </xf>
    <xf numFmtId="175" fontId="2" fillId="5" borderId="0" xfId="1" applyNumberFormat="1" applyFont="1" applyFill="1" applyBorder="1" applyAlignment="1">
      <alignment horizontal="left"/>
    </xf>
    <xf numFmtId="177" fontId="4" fillId="0" borderId="0" xfId="2" applyNumberFormat="1" applyFont="1" applyAlignment="1"/>
    <xf numFmtId="177" fontId="2" fillId="0" borderId="0" xfId="2" applyNumberFormat="1" applyFont="1" applyAlignment="1"/>
    <xf numFmtId="177" fontId="7" fillId="0" borderId="0" xfId="2" applyNumberFormat="1" applyFont="1" applyAlignment="1"/>
    <xf numFmtId="177" fontId="7" fillId="0" borderId="0" xfId="2" applyNumberFormat="1" applyFont="1" applyFill="1" applyAlignment="1"/>
    <xf numFmtId="177" fontId="7" fillId="2" borderId="0" xfId="2" applyNumberFormat="1" applyFont="1" applyFill="1" applyAlignment="1"/>
    <xf numFmtId="177" fontId="4" fillId="0" borderId="2" xfId="2" applyNumberFormat="1" applyFont="1" applyBorder="1" applyAlignment="1">
      <alignment vertical="top"/>
    </xf>
    <xf numFmtId="178" fontId="2" fillId="0" borderId="0" xfId="2" applyNumberFormat="1" applyFont="1" applyAlignment="1"/>
    <xf numFmtId="178" fontId="7" fillId="0" borderId="0" xfId="2" applyNumberFormat="1" applyFont="1" applyAlignment="1"/>
    <xf numFmtId="178" fontId="4" fillId="0" borderId="2" xfId="2" applyNumberFormat="1" applyFont="1" applyBorder="1" applyAlignment="1">
      <alignment vertical="top"/>
    </xf>
    <xf numFmtId="169" fontId="7" fillId="2" borderId="0" xfId="3" applyNumberFormat="1" applyFont="1" applyFill="1" applyBorder="1" applyAlignment="1"/>
    <xf numFmtId="169" fontId="4" fillId="0" borderId="0" xfId="3" applyNumberFormat="1" applyFont="1" applyBorder="1" applyAlignment="1">
      <alignment vertical="top"/>
    </xf>
    <xf numFmtId="169" fontId="2" fillId="0" borderId="0" xfId="3" applyNumberFormat="1" applyFont="1" applyFill="1" applyBorder="1" applyAlignment="1"/>
    <xf numFmtId="169" fontId="4" fillId="0" borderId="0" xfId="3" applyNumberFormat="1" applyFont="1" applyBorder="1" applyAlignment="1">
      <alignment horizontal="center" vertical="top"/>
    </xf>
    <xf numFmtId="0" fontId="0" fillId="0" borderId="0" xfId="0" applyNumberFormat="1" applyBorder="1" applyAlignment="1"/>
    <xf numFmtId="164" fontId="0" fillId="0" borderId="0" xfId="0" applyAlignment="1">
      <alignment horizontal="center" vertical="justify"/>
    </xf>
    <xf numFmtId="0" fontId="0" fillId="0" borderId="0" xfId="0" applyNumberFormat="1" applyAlignment="1">
      <alignment horizontal="center"/>
    </xf>
    <xf numFmtId="164" fontId="7" fillId="6" borderId="0" xfId="0" applyFont="1" applyFill="1"/>
    <xf numFmtId="169" fontId="7" fillId="6" borderId="0" xfId="3" applyNumberFormat="1" applyFont="1" applyFill="1" applyBorder="1" applyAlignment="1"/>
    <xf numFmtId="177" fontId="7" fillId="6" borderId="0" xfId="2" applyNumberFormat="1" applyFont="1" applyFill="1" applyAlignment="1"/>
    <xf numFmtId="6" fontId="2" fillId="6" borderId="0" xfId="1" applyNumberFormat="1" applyFont="1" applyFill="1" applyBorder="1" applyAlignment="1">
      <alignment horizontal="right"/>
    </xf>
    <xf numFmtId="169" fontId="2" fillId="4" borderId="0" xfId="3" applyNumberFormat="1" applyFont="1" applyFill="1" applyAlignment="1">
      <alignment horizontal="center"/>
    </xf>
    <xf numFmtId="0" fontId="5" fillId="0" borderId="4" xfId="6" applyBorder="1" applyAlignment="1">
      <alignment horizontal="left" vertical="center" wrapText="1"/>
    </xf>
    <xf numFmtId="0" fontId="5" fillId="0" borderId="5" xfId="6" applyBorder="1" applyAlignment="1">
      <alignment horizontal="left" vertical="center" wrapText="1"/>
    </xf>
    <xf numFmtId="0" fontId="5" fillId="0" borderId="6" xfId="6" applyBorder="1" applyAlignment="1">
      <alignment horizontal="left" vertical="center" wrapText="1"/>
    </xf>
    <xf numFmtId="0" fontId="16" fillId="3" borderId="0" xfId="6" applyFont="1" applyFill="1" applyAlignment="1">
      <alignment horizontal="left" wrapText="1"/>
    </xf>
    <xf numFmtId="0" fontId="16" fillId="0" borderId="0" xfId="11" applyFont="1" applyAlignment="1">
      <alignment horizontal="left" vertical="top" wrapText="1"/>
    </xf>
    <xf numFmtId="0" fontId="9" fillId="0" borderId="0" xfId="5" applyFont="1" applyAlignment="1">
      <alignment horizontal="left" vertical="top" wrapText="1"/>
    </xf>
    <xf numFmtId="0" fontId="5" fillId="0" borderId="0" xfId="6" applyFont="1" applyAlignment="1">
      <alignment horizontal="left" wrapText="1"/>
    </xf>
    <xf numFmtId="0" fontId="18" fillId="3" borderId="0" xfId="9" applyFill="1" applyAlignment="1">
      <alignment horizontal="left" vertical="top"/>
    </xf>
    <xf numFmtId="0" fontId="0" fillId="0" borderId="0" xfId="0" applyNumberFormat="1" applyBorder="1" applyAlignment="1">
      <alignment wrapText="1"/>
    </xf>
    <xf numFmtId="164" fontId="0" fillId="0" borderId="0" xfId="0" applyAlignment="1">
      <alignment horizontal="center"/>
    </xf>
    <xf numFmtId="0" fontId="0" fillId="0" borderId="0" xfId="0" applyNumberFormat="1" applyAlignment="1">
      <alignment horizontal="center"/>
    </xf>
    <xf numFmtId="164" fontId="0" fillId="0" borderId="0" xfId="0" applyAlignment="1">
      <alignment horizontal="center" vertical="center" wrapText="1"/>
    </xf>
  </cellXfs>
  <cellStyles count="13">
    <cellStyle name="Between Paragraphs" xfId="7" xr:uid="{AEF102DF-C6D3-4D6C-9A16-4BFC7854A208}"/>
    <cellStyle name="Comma" xfId="1" builtinId="3"/>
    <cellStyle name="Currency [0]" xfId="2" builtinId="7"/>
    <cellStyle name="Fact Sheet Body Text" xfId="6" xr:uid="{CD4E1CA6-D080-4AFB-93CB-082E6FD5FD48}"/>
    <cellStyle name="Fact Sheet Body Text 2" xfId="11" xr:uid="{94F28C8B-0C09-48E5-B255-F0295368E8C4}"/>
    <cellStyle name="Fact Sheet Heading 2" xfId="8" xr:uid="{A41AA47D-4091-4944-9BBB-967D69843F0E}"/>
    <cellStyle name="Fact Sheet Heading 3" xfId="9" xr:uid="{9F66D108-D4C9-45DB-9731-B535B1A3260B}"/>
    <cellStyle name="Hyperlink 2" xfId="10" xr:uid="{C1A5BA01-4218-4CAB-846A-D9F2CC768B50}"/>
    <cellStyle name="Normal" xfId="0" builtinId="0"/>
    <cellStyle name="Normal 2" xfId="12" xr:uid="{C86FEDE8-14D9-44DF-A4AB-A0E910F8D037}"/>
    <cellStyle name="Normal 3" xfId="5" xr:uid="{3C7F26FF-6093-4513-850A-393E863E7FA9}"/>
    <cellStyle name="Percent" xfId="3" builtinId="5"/>
    <cellStyle name="Percent 122" xfId="4" xr:uid="{4269B64E-52AD-4D99-9DBF-2700CF75C0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533067</xdr:colOff>
      <xdr:row>1</xdr:row>
      <xdr:rowOff>24848</xdr:rowOff>
    </xdr:from>
    <xdr:to>
      <xdr:col>6</xdr:col>
      <xdr:colOff>452314</xdr:colOff>
      <xdr:row>8</xdr:row>
      <xdr:rowOff>13253</xdr:rowOff>
    </xdr:to>
    <xdr:pic>
      <xdr:nvPicPr>
        <xdr:cNvPr id="2" name="Picture 1">
          <a:extLst>
            <a:ext uri="{FF2B5EF4-FFF2-40B4-BE49-F238E27FC236}">
              <a16:creationId xmlns:a16="http://schemas.microsoft.com/office/drawing/2014/main" id="{5BE69BD0-8288-49B6-A5B2-06E06B924C8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80"/>
        <a:stretch/>
      </xdr:blipFill>
      <xdr:spPr bwMode="auto">
        <a:xfrm>
          <a:off x="504492" y="186773"/>
          <a:ext cx="6243847" cy="1121880"/>
        </a:xfrm>
        <a:prstGeom prst="rect">
          <a:avLst/>
        </a:prstGeom>
        <a:noFill/>
      </xdr:spPr>
    </xdr:pic>
    <xdr:clientData/>
  </xdr:twoCellAnchor>
  <xdr:twoCellAnchor editAs="absolute">
    <xdr:from>
      <xdr:col>1</xdr:col>
      <xdr:colOff>7620</xdr:colOff>
      <xdr:row>1</xdr:row>
      <xdr:rowOff>29845</xdr:rowOff>
    </xdr:from>
    <xdr:to>
      <xdr:col>6</xdr:col>
      <xdr:colOff>235575</xdr:colOff>
      <xdr:row>6</xdr:row>
      <xdr:rowOff>133398</xdr:rowOff>
    </xdr:to>
    <xdr:sp macro="" textlink="">
      <xdr:nvSpPr>
        <xdr:cNvPr id="3" name="Text Box 2">
          <a:extLst>
            <a:ext uri="{FF2B5EF4-FFF2-40B4-BE49-F238E27FC236}">
              <a16:creationId xmlns:a16="http://schemas.microsoft.com/office/drawing/2014/main" id="{3A942E4A-AED7-4554-94DC-30DE6D95C1F8}"/>
            </a:ext>
          </a:extLst>
        </xdr:cNvPr>
        <xdr:cNvSpPr txBox="1">
          <a:spLocks noChangeArrowheads="1"/>
        </xdr:cNvSpPr>
      </xdr:nvSpPr>
      <xdr:spPr bwMode="auto">
        <a:xfrm>
          <a:off x="512445" y="191770"/>
          <a:ext cx="6019155" cy="913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Estimating Rate Calculations</a:t>
          </a:r>
        </a:p>
      </xdr:txBody>
    </xdr:sp>
    <xdr:clientData/>
  </xdr:twoCellAnchor>
  <xdr:twoCellAnchor>
    <xdr:from>
      <xdr:col>1</xdr:col>
      <xdr:colOff>0</xdr:colOff>
      <xdr:row>42</xdr:row>
      <xdr:rowOff>0</xdr:rowOff>
    </xdr:from>
    <xdr:to>
      <xdr:col>2</xdr:col>
      <xdr:colOff>994875</xdr:colOff>
      <xdr:row>42</xdr:row>
      <xdr:rowOff>0</xdr:rowOff>
    </xdr:to>
    <xdr:cxnSp macro="">
      <xdr:nvCxnSpPr>
        <xdr:cNvPr id="4" name="Straight Connector 3">
          <a:extLst>
            <a:ext uri="{FF2B5EF4-FFF2-40B4-BE49-F238E27FC236}">
              <a16:creationId xmlns:a16="http://schemas.microsoft.com/office/drawing/2014/main" id="{C5089523-B657-4C46-A1D7-D6932F251E45}"/>
            </a:ext>
          </a:extLst>
        </xdr:cNvPr>
        <xdr:cNvCxnSpPr/>
      </xdr:nvCxnSpPr>
      <xdr:spPr>
        <a:xfrm>
          <a:off x="504825" y="10629900"/>
          <a:ext cx="1833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tigation/Bill-Impact-Tool-v0.3%20Slave%20Lake%20Pulp%20ADJU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
      <sheetName val="Annual Summary"/>
      <sheetName val="Adjust Load Profile"/>
      <sheetName val="Site Data Input"/>
      <sheetName val="Year 2020"/>
      <sheetName val="Year 2019"/>
      <sheetName val="Year 2018"/>
      <sheetName val="Year 2017"/>
      <sheetName val="Year 2016"/>
      <sheetName val="Lookup"/>
    </sheetNames>
    <sheetDataSet>
      <sheetData sheetId="0"/>
      <sheetData sheetId="1"/>
      <sheetData sheetId="2"/>
      <sheetData sheetId="3">
        <row r="2">
          <cell r="B2" t="str">
            <v>APL</v>
          </cell>
          <cell r="C2" t="str">
            <v>AEC Mill (844S) - Slave Lake Pulp</v>
          </cell>
          <cell r="D2">
            <v>1002940</v>
          </cell>
        </row>
      </sheetData>
      <sheetData sheetId="4"/>
      <sheetData sheetId="5"/>
      <sheetData sheetId="6"/>
      <sheetData sheetId="7"/>
      <sheetData sheetId="8"/>
      <sheetData sheetId="9">
        <row r="29">
          <cell r="B29" t="str">
            <v>Year</v>
          </cell>
          <cell r="C29" t="str">
            <v>Hours</v>
          </cell>
        </row>
        <row r="30">
          <cell r="B30">
            <v>2020</v>
          </cell>
          <cell r="C30">
            <v>8784</v>
          </cell>
        </row>
        <row r="31">
          <cell r="B31">
            <v>2019</v>
          </cell>
          <cell r="C31">
            <v>8760</v>
          </cell>
        </row>
        <row r="32">
          <cell r="B32">
            <v>2018</v>
          </cell>
          <cell r="C32">
            <v>8760</v>
          </cell>
        </row>
        <row r="33">
          <cell r="B33">
            <v>2017</v>
          </cell>
          <cell r="C33">
            <v>8760</v>
          </cell>
        </row>
        <row r="34">
          <cell r="B34">
            <v>2016</v>
          </cell>
          <cell r="C34">
            <v>8784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riffdesign@aeso.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A8C35-1C65-4380-A329-A3AE7F095256}">
  <sheetPr>
    <pageSetUpPr fitToPage="1"/>
  </sheetPr>
  <dimension ref="A9:G52"/>
  <sheetViews>
    <sheetView showGridLines="0" tabSelected="1" topLeftCell="A19" zoomScale="115" zoomScaleNormal="115" workbookViewId="0">
      <selection activeCell="E44" sqref="E44"/>
    </sheetView>
  </sheetViews>
  <sheetFormatPr defaultColWidth="9.33203125" defaultRowHeight="12.75" x14ac:dyDescent="0.2"/>
  <cols>
    <col min="1" max="1" width="8.83203125" style="46" customWidth="1"/>
    <col min="2" max="2" width="14.6640625" style="46" customWidth="1"/>
    <col min="3" max="3" width="22.6640625" style="46" customWidth="1"/>
    <col min="4" max="4" width="25" style="46" customWidth="1"/>
    <col min="5" max="5" width="24.33203125" style="46" customWidth="1"/>
    <col min="6" max="6" width="14.6640625" style="46" customWidth="1"/>
    <col min="7" max="7" width="8.83203125" style="46" customWidth="1"/>
    <col min="8" max="16384" width="9.33203125" style="46"/>
  </cols>
  <sheetData>
    <row r="9" spans="2:7" s="33" customFormat="1" ht="6.6" customHeight="1" x14ac:dyDescent="0.2">
      <c r="B9" s="94" t="s">
        <v>0</v>
      </c>
      <c r="C9" s="94"/>
      <c r="D9" s="94"/>
      <c r="E9" s="94"/>
      <c r="F9" s="94"/>
    </row>
    <row r="10" spans="2:7" s="33" customFormat="1" ht="12.75" customHeight="1" x14ac:dyDescent="0.2">
      <c r="B10" s="94"/>
      <c r="C10" s="94"/>
      <c r="D10" s="94"/>
      <c r="E10" s="94"/>
      <c r="F10" s="94"/>
    </row>
    <row r="11" spans="2:7" s="33" customFormat="1" ht="12.75" customHeight="1" x14ac:dyDescent="0.2">
      <c r="B11" s="94"/>
      <c r="C11" s="94"/>
      <c r="D11" s="94"/>
      <c r="E11" s="94"/>
      <c r="F11" s="94"/>
    </row>
    <row r="12" spans="2:7" s="33" customFormat="1" ht="19.5" customHeight="1" x14ac:dyDescent="0.2">
      <c r="B12" s="94"/>
      <c r="C12" s="94"/>
      <c r="D12" s="94"/>
      <c r="E12" s="94"/>
      <c r="F12" s="94"/>
    </row>
    <row r="13" spans="2:7" s="34" customFormat="1" ht="6.75" customHeight="1" x14ac:dyDescent="0.2"/>
    <row r="14" spans="2:7" s="36" customFormat="1" ht="15.75" x14ac:dyDescent="0.25">
      <c r="B14" s="35" t="s">
        <v>1</v>
      </c>
    </row>
    <row r="15" spans="2:7" s="37" customFormat="1" ht="0.75" customHeight="1" x14ac:dyDescent="0.15"/>
    <row r="16" spans="2:7" s="38" customFormat="1" ht="59.25" customHeight="1" x14ac:dyDescent="0.2">
      <c r="B16" s="95" t="s">
        <v>2</v>
      </c>
      <c r="C16" s="95"/>
      <c r="D16" s="95"/>
      <c r="E16" s="95"/>
      <c r="F16" s="95"/>
      <c r="G16" s="95"/>
    </row>
    <row r="17" spans="1:7" s="34" customFormat="1" ht="14.25" customHeight="1" x14ac:dyDescent="0.2"/>
    <row r="18" spans="1:7" s="38" customFormat="1" ht="54.75" customHeight="1" x14ac:dyDescent="0.2">
      <c r="B18" s="95" t="s">
        <v>3</v>
      </c>
      <c r="C18" s="95"/>
      <c r="D18" s="95"/>
      <c r="E18" s="95"/>
      <c r="F18" s="95"/>
      <c r="G18" s="95"/>
    </row>
    <row r="19" spans="1:7" s="33" customFormat="1" ht="11.25" customHeight="1" x14ac:dyDescent="0.2"/>
    <row r="20" spans="1:7" s="36" customFormat="1" ht="15.75" x14ac:dyDescent="0.25">
      <c r="B20" s="35" t="s">
        <v>4</v>
      </c>
    </row>
    <row r="21" spans="1:7" s="37" customFormat="1" ht="6.75" x14ac:dyDescent="0.15"/>
    <row r="22" spans="1:7" s="38" customFormat="1" ht="60.75" customHeight="1" x14ac:dyDescent="0.2">
      <c r="B22" s="95" t="s">
        <v>5</v>
      </c>
      <c r="C22" s="95"/>
      <c r="D22" s="95"/>
      <c r="E22" s="95"/>
      <c r="F22" s="95"/>
      <c r="G22" s="95"/>
    </row>
    <row r="23" spans="1:7" s="39" customFormat="1" ht="6.75" customHeight="1" x14ac:dyDescent="0.15"/>
    <row r="24" spans="1:7" s="41" customFormat="1" ht="16.5" customHeight="1" x14ac:dyDescent="0.2">
      <c r="A24" s="40"/>
      <c r="B24" s="96" t="s">
        <v>6</v>
      </c>
      <c r="C24" s="96"/>
      <c r="D24" s="96"/>
      <c r="E24" s="96"/>
      <c r="F24" s="96"/>
      <c r="G24" s="96"/>
    </row>
    <row r="25" spans="1:7" s="33" customFormat="1" ht="27.75" customHeight="1" x14ac:dyDescent="0.2">
      <c r="B25" s="92" t="s">
        <v>7</v>
      </c>
      <c r="C25" s="92"/>
      <c r="D25" s="92"/>
      <c r="E25" s="92"/>
      <c r="F25" s="92"/>
      <c r="G25" s="92"/>
    </row>
    <row r="26" spans="1:7" s="33" customFormat="1" ht="27.75" customHeight="1" x14ac:dyDescent="0.2">
      <c r="B26" s="92" t="s">
        <v>8</v>
      </c>
      <c r="C26" s="92"/>
      <c r="D26" s="92"/>
      <c r="E26" s="92"/>
      <c r="F26" s="92"/>
      <c r="G26" s="92"/>
    </row>
    <row r="27" spans="1:7" s="34" customFormat="1" ht="6.75" customHeight="1" x14ac:dyDescent="0.2"/>
    <row r="28" spans="1:7" s="33" customFormat="1" ht="6.75" customHeight="1" x14ac:dyDescent="0.2"/>
    <row r="29" spans="1:7" s="33" customFormat="1" x14ac:dyDescent="0.2">
      <c r="B29" s="42" t="s">
        <v>9</v>
      </c>
      <c r="C29" s="42"/>
      <c r="D29" s="42"/>
      <c r="E29" s="43"/>
      <c r="F29" s="43" t="s">
        <v>10</v>
      </c>
    </row>
    <row r="30" spans="1:7" s="33" customFormat="1" x14ac:dyDescent="0.2"/>
    <row r="31" spans="1:7" s="44" customFormat="1" x14ac:dyDescent="0.2">
      <c r="B31" s="35" t="s">
        <v>11</v>
      </c>
    </row>
    <row r="32" spans="1:7" s="44" customFormat="1" ht="6.75" customHeight="1" x14ac:dyDescent="0.2"/>
    <row r="33" spans="2:7" s="44" customFormat="1" ht="33" customHeight="1" x14ac:dyDescent="0.2">
      <c r="B33" s="93" t="s">
        <v>12</v>
      </c>
      <c r="C33" s="93"/>
      <c r="D33" s="93"/>
      <c r="E33" s="93"/>
      <c r="F33" s="93"/>
      <c r="G33" s="93"/>
    </row>
    <row r="34" spans="2:7" s="33" customFormat="1" x14ac:dyDescent="0.2">
      <c r="B34" s="45"/>
    </row>
    <row r="35" spans="2:7" ht="15.75" x14ac:dyDescent="0.25">
      <c r="B35" s="35" t="s">
        <v>13</v>
      </c>
      <c r="C35" s="36"/>
      <c r="D35" s="36"/>
      <c r="E35" s="36"/>
      <c r="F35" s="36"/>
    </row>
    <row r="36" spans="2:7" s="47" customFormat="1" ht="6.75" x14ac:dyDescent="0.15"/>
    <row r="37" spans="2:7" s="48" customFormat="1" ht="22.35" customHeight="1" x14ac:dyDescent="0.2">
      <c r="B37" s="49" t="s">
        <v>14</v>
      </c>
      <c r="C37" s="50" t="s">
        <v>15</v>
      </c>
      <c r="D37" s="51"/>
      <c r="E37" s="51"/>
      <c r="F37" s="52"/>
    </row>
    <row r="38" spans="2:7" s="48" customFormat="1" ht="25.5" customHeight="1" x14ac:dyDescent="0.2">
      <c r="B38" s="53" t="s">
        <v>16</v>
      </c>
      <c r="C38" s="54" t="s">
        <v>17</v>
      </c>
      <c r="D38" s="55"/>
      <c r="E38" s="55"/>
      <c r="F38" s="56"/>
    </row>
    <row r="39" spans="2:7" s="48" customFormat="1" ht="25.5" customHeight="1" x14ac:dyDescent="0.2">
      <c r="B39" s="53" t="s">
        <v>105</v>
      </c>
      <c r="C39" s="89" t="s">
        <v>107</v>
      </c>
      <c r="D39" s="90"/>
      <c r="E39" s="90"/>
      <c r="F39" s="91"/>
    </row>
    <row r="40" spans="2:7" s="48" customFormat="1" ht="25.5" customHeight="1" x14ac:dyDescent="0.2">
      <c r="B40" s="53" t="s">
        <v>109</v>
      </c>
      <c r="C40" s="89" t="s">
        <v>110</v>
      </c>
      <c r="D40" s="90"/>
      <c r="E40" s="90"/>
      <c r="F40" s="91"/>
    </row>
    <row r="41" spans="2:7" s="33" customFormat="1" x14ac:dyDescent="0.2"/>
    <row r="42" spans="2:7" s="33" customFormat="1" ht="18" customHeight="1" x14ac:dyDescent="0.2"/>
    <row r="43" spans="2:7" s="33" customFormat="1" x14ac:dyDescent="0.2"/>
    <row r="44" spans="2:7" s="33" customFormat="1" ht="13.5" x14ac:dyDescent="0.2">
      <c r="B44" s="57" t="s">
        <v>18</v>
      </c>
    </row>
    <row r="45" spans="2:7" s="33" customFormat="1" x14ac:dyDescent="0.2">
      <c r="B45" s="57" t="s">
        <v>19</v>
      </c>
    </row>
    <row r="46" spans="2:7" s="58" customFormat="1" ht="12" customHeight="1" x14ac:dyDescent="0.2">
      <c r="B46" s="57" t="s">
        <v>20</v>
      </c>
    </row>
    <row r="47" spans="2:7" s="58" customFormat="1" ht="12" customHeight="1" x14ac:dyDescent="0.2">
      <c r="B47" s="59" t="s">
        <v>21</v>
      </c>
    </row>
    <row r="48" spans="2:7" s="58" customFormat="1" ht="12" customHeight="1" x14ac:dyDescent="0.2"/>
    <row r="49" spans="1:1" s="60" customFormat="1" ht="12" customHeight="1" x14ac:dyDescent="0.2"/>
    <row r="50" spans="1:1" s="33" customFormat="1" x14ac:dyDescent="0.2">
      <c r="A50" s="33" t="s">
        <v>22</v>
      </c>
    </row>
    <row r="51" spans="1:1" s="61" customFormat="1" x14ac:dyDescent="0.2"/>
    <row r="52" spans="1:1" ht="18" customHeight="1" x14ac:dyDescent="0.2"/>
  </sheetData>
  <mergeCells count="10">
    <mergeCell ref="C40:F40"/>
    <mergeCell ref="C39:F39"/>
    <mergeCell ref="B26:G26"/>
    <mergeCell ref="B33:G33"/>
    <mergeCell ref="B9:F12"/>
    <mergeCell ref="B16:G16"/>
    <mergeCell ref="B18:G18"/>
    <mergeCell ref="B22:G22"/>
    <mergeCell ref="B24:G24"/>
    <mergeCell ref="B25:G25"/>
  </mergeCells>
  <hyperlinks>
    <hyperlink ref="F29" r:id="rId1" xr:uid="{EE371145-D8BA-4741-8757-4705403AE07D}"/>
  </hyperlinks>
  <pageMargins left="0.25" right="0.25" top="0.25" bottom="0.5" header="0.35" footer="0.3"/>
  <pageSetup orientation="portrait" r:id="rId2"/>
  <headerFooter alignWithMargins="0">
    <oddFooter>&amp;L&amp;8Posted: 2021-01-08&amp;C&amp;8Page 1&amp;R&amp;8Public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8FE4C-993B-4B2E-9E99-81C6B52A5206}">
  <sheetPr>
    <tabColor theme="9" tint="0.59999389629810485"/>
    <pageSetUpPr fitToPage="1"/>
  </sheetPr>
  <dimension ref="A1:W51"/>
  <sheetViews>
    <sheetView showGridLines="0" zoomScaleNormal="100" workbookViewId="0">
      <selection activeCell="I13" sqref="I13"/>
    </sheetView>
  </sheetViews>
  <sheetFormatPr defaultRowHeight="12.75" x14ac:dyDescent="0.2"/>
  <cols>
    <col min="1" max="1" width="5.83203125" customWidth="1"/>
    <col min="2" max="2" width="1.83203125" customWidth="1"/>
    <col min="3" max="3" width="2.83203125" customWidth="1"/>
    <col min="4" max="4" width="33.6640625" customWidth="1"/>
    <col min="5" max="5" width="1.83203125" customWidth="1"/>
    <col min="6" max="6" width="14.5" customWidth="1"/>
    <col min="7" max="7" width="1.83203125" customWidth="1"/>
    <col min="8" max="10" width="10.83203125" customWidth="1"/>
    <col min="11" max="11" width="12.1640625" customWidth="1"/>
    <col min="12" max="21" width="10.83203125" customWidth="1"/>
    <col min="22" max="22" width="23" customWidth="1"/>
    <col min="23" max="23" width="9.6640625" bestFit="1" customWidth="1"/>
  </cols>
  <sheetData>
    <row r="1" spans="1:23" s="2" customFormat="1" x14ac:dyDescent="0.2">
      <c r="A1" s="1" t="str">
        <f>Applicant</f>
        <v>Alberta Electric System Operator</v>
      </c>
      <c r="B1" s="1"/>
      <c r="C1" s="1"/>
      <c r="D1" s="1"/>
      <c r="E1" s="1"/>
      <c r="F1" s="1"/>
      <c r="G1" s="1"/>
      <c r="H1" s="1"/>
      <c r="I1" s="1"/>
      <c r="J1" s="1"/>
      <c r="K1" s="1"/>
      <c r="L1" s="1"/>
      <c r="M1" s="1"/>
      <c r="N1" s="1"/>
      <c r="O1" s="1"/>
      <c r="P1" s="1"/>
      <c r="Q1" s="1"/>
      <c r="R1" s="1"/>
      <c r="S1" s="1"/>
      <c r="T1" s="1"/>
      <c r="U1" s="1"/>
    </row>
    <row r="2" spans="1:23" s="2" customFormat="1" x14ac:dyDescent="0.2">
      <c r="A2" s="1" t="str">
        <f>Application</f>
        <v>AESO Preferred Rate Design</v>
      </c>
      <c r="B2" s="1"/>
      <c r="C2" s="1"/>
      <c r="D2" s="1"/>
      <c r="E2" s="1"/>
      <c r="F2" s="1"/>
      <c r="G2" s="1"/>
      <c r="H2" s="1"/>
      <c r="I2" s="1"/>
      <c r="J2" s="1"/>
      <c r="K2" s="1"/>
      <c r="L2" s="1"/>
      <c r="M2" s="1"/>
      <c r="N2" s="1"/>
      <c r="O2" s="1"/>
      <c r="P2" s="1"/>
      <c r="Q2" s="1"/>
      <c r="R2" s="1"/>
      <c r="S2" s="1"/>
      <c r="T2" s="1"/>
      <c r="U2" s="1"/>
    </row>
    <row r="4" spans="1:23" x14ac:dyDescent="0.2">
      <c r="A4" s="3" t="str">
        <f>TableGroup1</f>
        <v>Estimated Rate Calculations Under Preferred Rate Design</v>
      </c>
      <c r="B4" s="4"/>
      <c r="C4" s="4"/>
      <c r="D4" s="4"/>
      <c r="E4" s="4"/>
      <c r="F4" s="4"/>
      <c r="G4" s="4"/>
      <c r="H4" s="4"/>
      <c r="I4" s="4"/>
      <c r="J4" s="4"/>
      <c r="K4" s="4"/>
      <c r="L4" s="4"/>
      <c r="M4" s="4"/>
      <c r="N4" s="4"/>
      <c r="O4" s="4"/>
      <c r="P4" s="4"/>
      <c r="Q4" s="4"/>
      <c r="R4" s="4"/>
      <c r="S4" s="4"/>
      <c r="T4" s="4"/>
      <c r="U4" s="4"/>
    </row>
    <row r="6" spans="1:23" s="5" customFormat="1" x14ac:dyDescent="0.2">
      <c r="F6" s="5" t="s">
        <v>23</v>
      </c>
      <c r="H6" s="5" t="s">
        <v>24</v>
      </c>
      <c r="I6" s="5" t="s">
        <v>25</v>
      </c>
      <c r="J6" s="5" t="s">
        <v>26</v>
      </c>
      <c r="K6" s="5" t="s">
        <v>27</v>
      </c>
      <c r="L6" s="5" t="s">
        <v>28</v>
      </c>
      <c r="M6" s="5" t="s">
        <v>29</v>
      </c>
      <c r="N6" s="5" t="s">
        <v>30</v>
      </c>
      <c r="O6" s="5" t="s">
        <v>31</v>
      </c>
      <c r="P6" s="5" t="s">
        <v>32</v>
      </c>
      <c r="Q6" s="5" t="s">
        <v>33</v>
      </c>
      <c r="R6" s="5" t="s">
        <v>34</v>
      </c>
      <c r="S6" s="5" t="s">
        <v>35</v>
      </c>
      <c r="T6" s="5" t="s">
        <v>36</v>
      </c>
      <c r="U6" s="5" t="s">
        <v>37</v>
      </c>
    </row>
    <row r="7" spans="1:23" ht="27" customHeight="1" x14ac:dyDescent="0.2">
      <c r="D7" s="6" t="s">
        <v>38</v>
      </c>
      <c r="H7" s="82" t="s">
        <v>39</v>
      </c>
      <c r="I7" s="100" t="s">
        <v>40</v>
      </c>
      <c r="J7" s="100" t="s">
        <v>41</v>
      </c>
      <c r="K7" s="98" t="s">
        <v>42</v>
      </c>
      <c r="L7" s="98"/>
      <c r="M7" s="98"/>
      <c r="N7" s="98"/>
      <c r="O7" s="98"/>
      <c r="P7" s="98"/>
      <c r="Q7" s="98"/>
      <c r="R7" s="98"/>
      <c r="S7" s="98"/>
      <c r="T7" s="98"/>
      <c r="U7" s="98"/>
    </row>
    <row r="8" spans="1:23" s="6" customFormat="1" ht="15" x14ac:dyDescent="0.2">
      <c r="D8" s="6" t="s">
        <v>43</v>
      </c>
      <c r="F8" s="83"/>
      <c r="H8" s="83" t="s">
        <v>44</v>
      </c>
      <c r="I8" s="100"/>
      <c r="J8" s="100"/>
      <c r="K8" s="99" t="s">
        <v>45</v>
      </c>
      <c r="L8" s="99"/>
      <c r="M8" s="99"/>
      <c r="N8" s="99"/>
      <c r="O8" s="99"/>
      <c r="P8" s="99"/>
      <c r="Q8" s="99"/>
      <c r="R8" s="99"/>
      <c r="S8" s="99"/>
      <c r="T8" s="99"/>
      <c r="U8" s="99"/>
    </row>
    <row r="9" spans="1:23" s="8" customFormat="1" ht="25.5" x14ac:dyDescent="0.2">
      <c r="A9" s="7" t="s">
        <v>106</v>
      </c>
      <c r="C9" s="9" t="s">
        <v>15</v>
      </c>
      <c r="D9" s="9"/>
      <c r="F9" s="10"/>
      <c r="H9" s="7" t="s">
        <v>46</v>
      </c>
      <c r="I9" s="7" t="s">
        <v>47</v>
      </c>
      <c r="J9" s="7" t="s">
        <v>48</v>
      </c>
      <c r="K9" s="7" t="s">
        <v>49</v>
      </c>
      <c r="L9" s="7" t="s">
        <v>50</v>
      </c>
      <c r="M9" s="7" t="s">
        <v>51</v>
      </c>
      <c r="N9" s="7" t="s">
        <v>52</v>
      </c>
      <c r="O9" s="7" t="s">
        <v>53</v>
      </c>
      <c r="P9" s="7" t="s">
        <v>54</v>
      </c>
      <c r="Q9" s="7" t="s">
        <v>55</v>
      </c>
      <c r="R9" s="7" t="s">
        <v>56</v>
      </c>
      <c r="S9" s="7" t="s">
        <v>57</v>
      </c>
      <c r="T9" s="7" t="s">
        <v>58</v>
      </c>
      <c r="U9" s="7" t="s">
        <v>59</v>
      </c>
    </row>
    <row r="10" spans="1:23" ht="18.95" customHeight="1" x14ac:dyDescent="0.2">
      <c r="A10" s="11">
        <v>1</v>
      </c>
      <c r="C10" s="12" t="s">
        <v>60</v>
      </c>
      <c r="D10" s="12"/>
      <c r="E10" s="12"/>
      <c r="F10" s="13"/>
      <c r="G10" s="12"/>
      <c r="H10" s="68"/>
      <c r="I10" s="68"/>
      <c r="J10" s="68"/>
      <c r="K10" s="68"/>
      <c r="L10" s="68"/>
      <c r="M10" s="68"/>
      <c r="N10" s="68"/>
      <c r="O10" s="68"/>
      <c r="P10" s="68"/>
      <c r="Q10" s="68"/>
      <c r="R10" s="68"/>
      <c r="S10" s="68"/>
      <c r="T10" s="68"/>
      <c r="U10" s="68"/>
    </row>
    <row r="11" spans="1:23" ht="13.5" x14ac:dyDescent="0.25">
      <c r="A11" s="11">
        <f t="shared" ref="A11:A39" si="0">A10+1</f>
        <v>2</v>
      </c>
      <c r="C11" t="s">
        <v>61</v>
      </c>
      <c r="F11" s="14"/>
      <c r="H11" s="69">
        <v>1834.5948623572119</v>
      </c>
      <c r="I11" s="69">
        <v>1916.7334297988</v>
      </c>
      <c r="J11" s="69">
        <v>1951.5918456441691</v>
      </c>
      <c r="K11" s="69">
        <v>1828.2488912659626</v>
      </c>
      <c r="L11" s="69">
        <v>1967.5117707481313</v>
      </c>
      <c r="M11" s="69">
        <v>2069.8190510145164</v>
      </c>
      <c r="N11" s="69">
        <v>2197.6590858971222</v>
      </c>
      <c r="O11" s="69">
        <v>2263.8406084918865</v>
      </c>
      <c r="P11" s="69">
        <v>2330.8549523940842</v>
      </c>
      <c r="Q11" s="69">
        <v>2398.7802250707655</v>
      </c>
      <c r="R11" s="69">
        <v>2467.7857626378177</v>
      </c>
      <c r="S11" s="69">
        <v>2507.7013274620012</v>
      </c>
      <c r="T11" s="69">
        <v>2528.8315815097867</v>
      </c>
      <c r="U11" s="69">
        <v>2550.7031780546822</v>
      </c>
      <c r="V11" s="15"/>
      <c r="W11" s="16"/>
    </row>
    <row r="12" spans="1:23" ht="13.5" x14ac:dyDescent="0.25">
      <c r="A12" s="11">
        <f t="shared" si="0"/>
        <v>3</v>
      </c>
      <c r="C12" t="s">
        <v>62</v>
      </c>
      <c r="F12" s="14"/>
      <c r="H12" s="69">
        <v>97.6</v>
      </c>
      <c r="I12" s="69">
        <v>98.967838999999998</v>
      </c>
      <c r="J12" s="69">
        <v>114.5</v>
      </c>
      <c r="K12" s="69">
        <v>117.47228100418899</v>
      </c>
      <c r="L12" s="69">
        <v>120.56936439463044</v>
      </c>
      <c r="M12" s="69">
        <v>123.99510534279834</v>
      </c>
      <c r="N12" s="69">
        <v>127.40506279134983</v>
      </c>
      <c r="O12" s="69">
        <v>130.60259688292129</v>
      </c>
      <c r="P12" s="69">
        <v>133.81027750996046</v>
      </c>
      <c r="Q12" s="69">
        <v>137.0643841737284</v>
      </c>
      <c r="R12" s="69">
        <v>140.43023801478037</v>
      </c>
      <c r="S12" s="69">
        <v>143.93721889025949</v>
      </c>
      <c r="T12" s="69">
        <v>147.58875407436815</v>
      </c>
      <c r="U12" s="69">
        <v>151.32328791860243</v>
      </c>
      <c r="V12" s="15"/>
      <c r="W12" s="16"/>
    </row>
    <row r="13" spans="1:23" ht="13.5" x14ac:dyDescent="0.25">
      <c r="A13" s="11">
        <f t="shared" si="0"/>
        <v>4</v>
      </c>
      <c r="C13" t="s">
        <v>63</v>
      </c>
      <c r="F13" s="14"/>
      <c r="H13" s="69">
        <f>SUM(H14:H16)</f>
        <v>17.892377183289113</v>
      </c>
      <c r="I13" s="69">
        <f t="shared" ref="I13:J13" si="1">SUM(I14:I16)</f>
        <v>26.099999999999994</v>
      </c>
      <c r="J13" s="69">
        <f t="shared" si="1"/>
        <v>36.23785535008885</v>
      </c>
      <c r="K13" s="69">
        <f>SUM(K14:K16)</f>
        <v>35.137517084685598</v>
      </c>
      <c r="L13" s="69">
        <f t="shared" ref="L13" si="2">SUM(L14:L16)</f>
        <v>36.037187442076089</v>
      </c>
      <c r="M13" s="69">
        <f t="shared" ref="M13" si="3">SUM(M14:M16)</f>
        <v>37.009128064426704</v>
      </c>
      <c r="N13" s="69">
        <f t="shared" ref="N13" si="4">SUM(N14:N16)</f>
        <v>37.981581513755025</v>
      </c>
      <c r="O13" s="69">
        <f t="shared" ref="O13" si="5">SUM(O14:O16)</f>
        <v>38.916064675921362</v>
      </c>
      <c r="P13" s="69">
        <f t="shared" ref="P13" si="6">SUM(P14:P16)</f>
        <v>39.858093266581626</v>
      </c>
      <c r="Q13" s="69">
        <f t="shared" ref="Q13" si="7">SUM(Q14:Q16)</f>
        <v>40.815271727190492</v>
      </c>
      <c r="R13" s="69">
        <f t="shared" ref="R13" si="8">SUM(R14:R16)</f>
        <v>41.800952880842466</v>
      </c>
      <c r="S13" s="69">
        <f t="shared" ref="S13" si="9">SUM(S14:S16)</f>
        <v>42.821202791876125</v>
      </c>
      <c r="T13" s="69">
        <f t="shared" ref="T13" si="10">SUM(T14:T16)</f>
        <v>43.876761641610798</v>
      </c>
      <c r="U13" s="69">
        <f t="shared" ref="U13" si="11">SUM(U14:U16)</f>
        <v>44.955218794353641</v>
      </c>
      <c r="V13" s="15"/>
      <c r="W13" s="16"/>
    </row>
    <row r="14" spans="1:23" ht="13.5" x14ac:dyDescent="0.25">
      <c r="A14" s="11">
        <f t="shared" si="0"/>
        <v>5</v>
      </c>
      <c r="D14" s="23" t="s">
        <v>64</v>
      </c>
      <c r="E14" s="23"/>
      <c r="F14" s="24"/>
      <c r="G14" s="23"/>
      <c r="H14" s="70">
        <v>23.8</v>
      </c>
      <c r="I14" s="70">
        <v>34.983938366746784</v>
      </c>
      <c r="J14" s="70">
        <v>37.323856405629009</v>
      </c>
      <c r="K14" s="70">
        <v>37.117517084685602</v>
      </c>
      <c r="L14" s="70">
        <v>38.017187442076093</v>
      </c>
      <c r="M14" s="70">
        <v>38.989128064426708</v>
      </c>
      <c r="N14" s="70">
        <v>39.961581513755029</v>
      </c>
      <c r="O14" s="70">
        <v>40.896064675921366</v>
      </c>
      <c r="P14" s="70">
        <v>41.83809326658163</v>
      </c>
      <c r="Q14" s="70">
        <v>42.795271727190496</v>
      </c>
      <c r="R14" s="70">
        <v>43.78095288084247</v>
      </c>
      <c r="S14" s="70">
        <v>44.801202791876129</v>
      </c>
      <c r="T14" s="70">
        <v>45.856761641610802</v>
      </c>
      <c r="U14" s="70">
        <v>46.935218794353645</v>
      </c>
      <c r="V14" s="15"/>
      <c r="W14" s="16"/>
    </row>
    <row r="15" spans="1:23" ht="13.5" x14ac:dyDescent="0.25">
      <c r="A15" s="11">
        <f>A13+1</f>
        <v>5</v>
      </c>
      <c r="D15" s="31" t="s">
        <v>65</v>
      </c>
      <c r="E15" s="31"/>
      <c r="F15" s="77"/>
      <c r="G15" s="31"/>
      <c r="H15" s="71">
        <v>-0.2</v>
      </c>
      <c r="I15" s="71">
        <v>-0.2</v>
      </c>
      <c r="J15" s="71">
        <v>-1.877665426846227E-2</v>
      </c>
      <c r="K15" s="72">
        <f t="shared" ref="K15:U15" si="12">(-K30*$F$38-K31*$F$39)/10^6</f>
        <v>-0.03</v>
      </c>
      <c r="L15" s="72">
        <f t="shared" si="12"/>
        <v>-0.03</v>
      </c>
      <c r="M15" s="72">
        <f t="shared" si="12"/>
        <v>-0.03</v>
      </c>
      <c r="N15" s="72">
        <f t="shared" si="12"/>
        <v>-0.03</v>
      </c>
      <c r="O15" s="72">
        <f t="shared" si="12"/>
        <v>-0.03</v>
      </c>
      <c r="P15" s="72">
        <f t="shared" si="12"/>
        <v>-0.03</v>
      </c>
      <c r="Q15" s="72">
        <f t="shared" si="12"/>
        <v>-0.03</v>
      </c>
      <c r="R15" s="72">
        <f t="shared" si="12"/>
        <v>-0.03</v>
      </c>
      <c r="S15" s="72">
        <f t="shared" si="12"/>
        <v>-0.03</v>
      </c>
      <c r="T15" s="72">
        <f t="shared" si="12"/>
        <v>-0.03</v>
      </c>
      <c r="U15" s="72">
        <f t="shared" si="12"/>
        <v>-0.03</v>
      </c>
      <c r="V15" s="15"/>
      <c r="W15" s="16"/>
    </row>
    <row r="16" spans="1:23" ht="13.5" x14ac:dyDescent="0.25">
      <c r="A16" s="11">
        <f>A14+1</f>
        <v>6</v>
      </c>
      <c r="D16" s="84" t="s">
        <v>66</v>
      </c>
      <c r="E16" s="84"/>
      <c r="F16" s="85"/>
      <c r="G16" s="84"/>
      <c r="H16" s="71">
        <v>-5.7076228167108862</v>
      </c>
      <c r="I16" s="71">
        <v>-8.6839383667467853</v>
      </c>
      <c r="J16" s="71">
        <v>-1.0672244012716958</v>
      </c>
      <c r="K16" s="86">
        <f t="shared" ref="K16:U16" si="13">-K32*$F$42/10^6</f>
        <v>-1.95</v>
      </c>
      <c r="L16" s="86">
        <f t="shared" si="13"/>
        <v>-1.95</v>
      </c>
      <c r="M16" s="86">
        <f t="shared" si="13"/>
        <v>-1.95</v>
      </c>
      <c r="N16" s="86">
        <f t="shared" si="13"/>
        <v>-1.95</v>
      </c>
      <c r="O16" s="86">
        <f t="shared" si="13"/>
        <v>-1.95</v>
      </c>
      <c r="P16" s="86">
        <f t="shared" si="13"/>
        <v>-1.95</v>
      </c>
      <c r="Q16" s="86">
        <f t="shared" si="13"/>
        <v>-1.95</v>
      </c>
      <c r="R16" s="86">
        <f t="shared" si="13"/>
        <v>-1.95</v>
      </c>
      <c r="S16" s="86">
        <f t="shared" si="13"/>
        <v>-1.95</v>
      </c>
      <c r="T16" s="86">
        <f t="shared" si="13"/>
        <v>-1.95</v>
      </c>
      <c r="U16" s="86">
        <f t="shared" si="13"/>
        <v>-1.95</v>
      </c>
      <c r="V16" s="15"/>
      <c r="W16" s="16"/>
    </row>
    <row r="17" spans="1:23" s="19" customFormat="1" x14ac:dyDescent="0.2">
      <c r="A17" s="11">
        <f t="shared" si="0"/>
        <v>7</v>
      </c>
      <c r="C17" s="20" t="s">
        <v>67</v>
      </c>
      <c r="D17" s="20"/>
      <c r="E17" s="20"/>
      <c r="F17" s="78"/>
      <c r="G17" s="20"/>
      <c r="H17" s="73">
        <f>SUM(H11:H13)</f>
        <v>1950.0872395405008</v>
      </c>
      <c r="I17" s="73">
        <f t="shared" ref="I17:U17" si="14">SUM(I11:I13)</f>
        <v>2041.8012687987998</v>
      </c>
      <c r="J17" s="73">
        <f t="shared" si="14"/>
        <v>2102.329700994258</v>
      </c>
      <c r="K17" s="73">
        <f t="shared" si="14"/>
        <v>1980.8586893548372</v>
      </c>
      <c r="L17" s="73">
        <f t="shared" si="14"/>
        <v>2124.1183225848381</v>
      </c>
      <c r="M17" s="73">
        <f>SUM(M11:M13)</f>
        <v>2230.8232844217418</v>
      </c>
      <c r="N17" s="73">
        <f t="shared" si="14"/>
        <v>2363.0457302022269</v>
      </c>
      <c r="O17" s="73">
        <f t="shared" si="14"/>
        <v>2433.3592700507293</v>
      </c>
      <c r="P17" s="73">
        <f t="shared" si="14"/>
        <v>2504.5233231706266</v>
      </c>
      <c r="Q17" s="73">
        <f t="shared" si="14"/>
        <v>2576.6598809716843</v>
      </c>
      <c r="R17" s="73">
        <f t="shared" si="14"/>
        <v>2650.0169535334408</v>
      </c>
      <c r="S17" s="73">
        <f t="shared" si="14"/>
        <v>2694.4597491441368</v>
      </c>
      <c r="T17" s="73">
        <f t="shared" si="14"/>
        <v>2720.2970972257658</v>
      </c>
      <c r="U17" s="73">
        <f t="shared" si="14"/>
        <v>2746.9816847676384</v>
      </c>
      <c r="V17" s="22"/>
    </row>
    <row r="18" spans="1:23" ht="13.5" x14ac:dyDescent="0.25">
      <c r="A18" s="11">
        <f t="shared" si="0"/>
        <v>8</v>
      </c>
      <c r="C18" t="s">
        <v>68</v>
      </c>
      <c r="F18" s="79"/>
      <c r="H18" s="69">
        <v>313.79999999999995</v>
      </c>
      <c r="I18" s="69">
        <v>257.84487141836678</v>
      </c>
      <c r="J18" s="69">
        <v>198.29999999999998</v>
      </c>
      <c r="K18" s="69">
        <v>235.95408659919576</v>
      </c>
      <c r="L18" s="69">
        <v>241.67324332334073</v>
      </c>
      <c r="M18" s="69">
        <v>247.85181828707431</v>
      </c>
      <c r="N18" s="69">
        <v>254.0336532646939</v>
      </c>
      <c r="O18" s="69">
        <v>259.97411314158211</v>
      </c>
      <c r="P18" s="69">
        <v>265.96253890703497</v>
      </c>
      <c r="Q18" s="69">
        <v>272.04727159187763</v>
      </c>
      <c r="R18" s="69">
        <v>278.3131943840018</v>
      </c>
      <c r="S18" s="69">
        <v>284.79886893253416</v>
      </c>
      <c r="T18" s="69">
        <v>291.50900053084638</v>
      </c>
      <c r="U18" s="69">
        <v>298.36469542636502</v>
      </c>
      <c r="V18" s="15"/>
      <c r="W18" s="16"/>
    </row>
    <row r="19" spans="1:23" s="19" customFormat="1" x14ac:dyDescent="0.2">
      <c r="A19" s="11">
        <f t="shared" si="0"/>
        <v>9</v>
      </c>
      <c r="C19" s="20" t="s">
        <v>69</v>
      </c>
      <c r="D19" s="20"/>
      <c r="E19" s="20"/>
      <c r="F19" s="80"/>
      <c r="G19" s="20"/>
      <c r="H19" s="73">
        <f>SUM(H17:H18)</f>
        <v>2263.8872395405006</v>
      </c>
      <c r="I19" s="73">
        <f t="shared" ref="I19:U19" si="15">SUM(I17:I18)</f>
        <v>2299.6461402171667</v>
      </c>
      <c r="J19" s="73">
        <f t="shared" si="15"/>
        <v>2300.6297009942582</v>
      </c>
      <c r="K19" s="73">
        <f t="shared" si="15"/>
        <v>2216.812775954033</v>
      </c>
      <c r="L19" s="73">
        <f t="shared" si="15"/>
        <v>2365.7915659081787</v>
      </c>
      <c r="M19" s="73">
        <f t="shared" si="15"/>
        <v>2478.6751027088162</v>
      </c>
      <c r="N19" s="73">
        <f t="shared" si="15"/>
        <v>2617.0793834669207</v>
      </c>
      <c r="O19" s="73">
        <f t="shared" si="15"/>
        <v>2693.3333831923114</v>
      </c>
      <c r="P19" s="73">
        <f t="shared" si="15"/>
        <v>2770.4858620776613</v>
      </c>
      <c r="Q19" s="73">
        <f t="shared" si="15"/>
        <v>2848.707152563562</v>
      </c>
      <c r="R19" s="73">
        <f t="shared" si="15"/>
        <v>2928.3301479174424</v>
      </c>
      <c r="S19" s="73">
        <f t="shared" si="15"/>
        <v>2979.2586180766712</v>
      </c>
      <c r="T19" s="73">
        <f t="shared" si="15"/>
        <v>3011.806097756612</v>
      </c>
      <c r="U19" s="73">
        <f t="shared" si="15"/>
        <v>3045.3463801940034</v>
      </c>
      <c r="V19" s="22"/>
    </row>
    <row r="20" spans="1:23" ht="28.5" customHeight="1" x14ac:dyDescent="0.2">
      <c r="A20" s="11">
        <f t="shared" si="0"/>
        <v>10</v>
      </c>
      <c r="C20" s="12" t="s">
        <v>70</v>
      </c>
      <c r="D20" s="12"/>
      <c r="E20" s="12"/>
      <c r="F20" s="10" t="s">
        <v>104</v>
      </c>
      <c r="G20" s="12"/>
      <c r="H20" s="13"/>
      <c r="I20" s="13"/>
      <c r="J20" s="13"/>
      <c r="K20" s="13"/>
      <c r="L20" s="13"/>
      <c r="M20" s="13"/>
      <c r="N20" s="13"/>
      <c r="O20" s="13"/>
      <c r="P20" s="13"/>
      <c r="Q20" s="13"/>
      <c r="R20" s="13"/>
      <c r="S20" s="13"/>
      <c r="T20" s="13"/>
      <c r="U20" s="13"/>
    </row>
    <row r="21" spans="1:23" ht="13.5" x14ac:dyDescent="0.25">
      <c r="A21" s="11">
        <f>A20+1</f>
        <v>11</v>
      </c>
      <c r="C21" t="s">
        <v>71</v>
      </c>
      <c r="F21" s="63">
        <v>0.31090000000000001</v>
      </c>
      <c r="H21" s="74">
        <f t="shared" ref="H21:U21" si="16">$F21*H$17</f>
        <v>606.28212277314174</v>
      </c>
      <c r="I21" s="74">
        <f t="shared" si="16"/>
        <v>634.79601446954689</v>
      </c>
      <c r="J21" s="74">
        <f t="shared" si="16"/>
        <v>653.61430403911481</v>
      </c>
      <c r="K21" s="74">
        <f t="shared" si="16"/>
        <v>615.84896652041891</v>
      </c>
      <c r="L21" s="74">
        <f t="shared" si="16"/>
        <v>660.38838649162619</v>
      </c>
      <c r="M21" s="74">
        <f t="shared" si="16"/>
        <v>693.56295912671953</v>
      </c>
      <c r="N21" s="74">
        <f t="shared" si="16"/>
        <v>734.67091751987232</v>
      </c>
      <c r="O21" s="74">
        <f t="shared" si="16"/>
        <v>756.53139705877174</v>
      </c>
      <c r="P21" s="74">
        <f t="shared" si="16"/>
        <v>778.65630117374781</v>
      </c>
      <c r="Q21" s="74">
        <f t="shared" si="16"/>
        <v>801.08355699409663</v>
      </c>
      <c r="R21" s="74">
        <f t="shared" si="16"/>
        <v>823.89027085354678</v>
      </c>
      <c r="S21" s="74">
        <f t="shared" si="16"/>
        <v>837.70753600891214</v>
      </c>
      <c r="T21" s="74">
        <f t="shared" si="16"/>
        <v>845.74036752749066</v>
      </c>
      <c r="U21" s="74">
        <f t="shared" si="16"/>
        <v>854.03660579425878</v>
      </c>
      <c r="V21" s="15"/>
      <c r="W21" s="16"/>
    </row>
    <row r="22" spans="1:23" ht="13.5" x14ac:dyDescent="0.25">
      <c r="A22" s="11">
        <f>A21+1</f>
        <v>12</v>
      </c>
      <c r="C22" t="s">
        <v>102</v>
      </c>
      <c r="F22" s="63">
        <v>0.28589999999999999</v>
      </c>
      <c r="H22" s="74">
        <f>$F22*H$17</f>
        <v>557.52994178462916</v>
      </c>
      <c r="I22" s="74">
        <f t="shared" ref="I22:U24" si="17">$F22*I$17</f>
        <v>583.75098274957679</v>
      </c>
      <c r="J22" s="74">
        <f t="shared" si="17"/>
        <v>601.05606151425832</v>
      </c>
      <c r="K22" s="74">
        <f t="shared" si="17"/>
        <v>566.32749928654789</v>
      </c>
      <c r="L22" s="74">
        <f t="shared" si="17"/>
        <v>607.28542842700517</v>
      </c>
      <c r="M22" s="74">
        <f t="shared" si="17"/>
        <v>637.79237701617592</v>
      </c>
      <c r="N22" s="74">
        <f t="shared" si="17"/>
        <v>675.59477426481658</v>
      </c>
      <c r="O22" s="74">
        <f t="shared" si="17"/>
        <v>695.69741530750343</v>
      </c>
      <c r="P22" s="74">
        <f t="shared" si="17"/>
        <v>716.04321809448209</v>
      </c>
      <c r="Q22" s="74">
        <f t="shared" si="17"/>
        <v>736.66705996980454</v>
      </c>
      <c r="R22" s="74">
        <f t="shared" si="17"/>
        <v>757.63984701521065</v>
      </c>
      <c r="S22" s="74">
        <f t="shared" si="17"/>
        <v>770.34604228030867</v>
      </c>
      <c r="T22" s="74">
        <f t="shared" si="17"/>
        <v>777.73294009684639</v>
      </c>
      <c r="U22" s="74">
        <f t="shared" si="17"/>
        <v>785.36206367506782</v>
      </c>
      <c r="V22" s="15"/>
      <c r="W22" s="16"/>
    </row>
    <row r="23" spans="1:23" ht="13.5" x14ac:dyDescent="0.25">
      <c r="A23" s="11">
        <f t="shared" ref="A23:A32" si="18">A22+1</f>
        <v>13</v>
      </c>
      <c r="C23" t="s">
        <v>103</v>
      </c>
      <c r="F23" s="63">
        <v>0.16600000000000001</v>
      </c>
      <c r="H23" s="74">
        <f>$F23*H$17</f>
        <v>323.71448176372314</v>
      </c>
      <c r="I23" s="74">
        <f t="shared" si="17"/>
        <v>338.93901062060081</v>
      </c>
      <c r="J23" s="74">
        <f t="shared" si="17"/>
        <v>348.98673036504687</v>
      </c>
      <c r="K23" s="74">
        <f t="shared" si="17"/>
        <v>328.82254243290299</v>
      </c>
      <c r="L23" s="74">
        <f t="shared" si="17"/>
        <v>352.60364154908314</v>
      </c>
      <c r="M23" s="74">
        <f t="shared" si="17"/>
        <v>370.31666521400916</v>
      </c>
      <c r="N23" s="74">
        <f t="shared" si="17"/>
        <v>392.26559121356968</v>
      </c>
      <c r="O23" s="74">
        <f t="shared" si="17"/>
        <v>403.93763882842109</v>
      </c>
      <c r="P23" s="74">
        <f t="shared" si="17"/>
        <v>415.75087164632401</v>
      </c>
      <c r="Q23" s="74">
        <f t="shared" si="17"/>
        <v>427.7255402412996</v>
      </c>
      <c r="R23" s="74">
        <f t="shared" si="17"/>
        <v>439.90281428655118</v>
      </c>
      <c r="S23" s="74">
        <f t="shared" si="17"/>
        <v>447.28031835792672</v>
      </c>
      <c r="T23" s="74">
        <f t="shared" si="17"/>
        <v>451.56931813947716</v>
      </c>
      <c r="U23" s="74">
        <f t="shared" si="17"/>
        <v>455.998959671428</v>
      </c>
      <c r="V23" s="15"/>
      <c r="W23" s="16"/>
    </row>
    <row r="24" spans="1:23" ht="13.5" x14ac:dyDescent="0.25">
      <c r="A24" s="11">
        <f t="shared" si="18"/>
        <v>14</v>
      </c>
      <c r="C24" s="23" t="s">
        <v>72</v>
      </c>
      <c r="D24" s="23"/>
      <c r="E24" s="23"/>
      <c r="F24" s="24">
        <v>0.23719999999999999</v>
      </c>
      <c r="G24" s="23"/>
      <c r="H24" s="75">
        <f>$F24*H$17</f>
        <v>462.56069321900679</v>
      </c>
      <c r="I24" s="75">
        <f t="shared" si="17"/>
        <v>484.31526095907532</v>
      </c>
      <c r="J24" s="75">
        <f t="shared" si="17"/>
        <v>498.67260507583796</v>
      </c>
      <c r="K24" s="75">
        <f t="shared" si="17"/>
        <v>469.85968111496737</v>
      </c>
      <c r="L24" s="75">
        <f t="shared" si="17"/>
        <v>503.8408661171236</v>
      </c>
      <c r="M24" s="75">
        <f t="shared" si="17"/>
        <v>529.15128306483712</v>
      </c>
      <c r="N24" s="75">
        <f t="shared" si="17"/>
        <v>560.51444720396819</v>
      </c>
      <c r="O24" s="75">
        <f t="shared" si="17"/>
        <v>577.192818856033</v>
      </c>
      <c r="P24" s="75">
        <f t="shared" si="17"/>
        <v>594.07293225607259</v>
      </c>
      <c r="Q24" s="75">
        <f t="shared" si="17"/>
        <v>611.18372376648347</v>
      </c>
      <c r="R24" s="75">
        <f t="shared" si="17"/>
        <v>628.58402137813209</v>
      </c>
      <c r="S24" s="75">
        <f t="shared" si="17"/>
        <v>639.12585249698918</v>
      </c>
      <c r="T24" s="75">
        <f t="shared" si="17"/>
        <v>645.25447146195165</v>
      </c>
      <c r="U24" s="75">
        <f t="shared" si="17"/>
        <v>651.58405562688381</v>
      </c>
      <c r="V24" s="15"/>
      <c r="W24" s="16"/>
    </row>
    <row r="25" spans="1:23" s="19" customFormat="1" x14ac:dyDescent="0.2">
      <c r="A25" s="11">
        <f t="shared" si="18"/>
        <v>15</v>
      </c>
      <c r="C25" s="20" t="s">
        <v>73</v>
      </c>
      <c r="D25" s="20"/>
      <c r="E25" s="20"/>
      <c r="F25" s="21">
        <f>SUM(F21:F24)</f>
        <v>1</v>
      </c>
      <c r="G25" s="20"/>
      <c r="H25" s="76">
        <f>SUM(H21:H24)</f>
        <v>1950.0872395405008</v>
      </c>
      <c r="I25" s="76">
        <f t="shared" ref="I25:U25" si="19">SUM(I21:I24)</f>
        <v>2041.8012687987998</v>
      </c>
      <c r="J25" s="76">
        <f t="shared" si="19"/>
        <v>2102.329700994258</v>
      </c>
      <c r="K25" s="76">
        <f t="shared" si="19"/>
        <v>1980.8586893548372</v>
      </c>
      <c r="L25" s="76">
        <f t="shared" si="19"/>
        <v>2124.1183225848381</v>
      </c>
      <c r="M25" s="76">
        <f t="shared" si="19"/>
        <v>2230.8232844217418</v>
      </c>
      <c r="N25" s="76">
        <f t="shared" si="19"/>
        <v>2363.0457302022269</v>
      </c>
      <c r="O25" s="76">
        <f t="shared" si="19"/>
        <v>2433.3592700507293</v>
      </c>
      <c r="P25" s="76">
        <f t="shared" si="19"/>
        <v>2504.5233231706261</v>
      </c>
      <c r="Q25" s="76">
        <f t="shared" si="19"/>
        <v>2576.6598809716843</v>
      </c>
      <c r="R25" s="76">
        <f t="shared" si="19"/>
        <v>2650.0169535334408</v>
      </c>
      <c r="S25" s="76">
        <f t="shared" si="19"/>
        <v>2694.4597491441364</v>
      </c>
      <c r="T25" s="76">
        <f t="shared" si="19"/>
        <v>2720.2970972257658</v>
      </c>
      <c r="U25" s="76">
        <f t="shared" si="19"/>
        <v>2746.9816847676384</v>
      </c>
      <c r="V25" s="22"/>
    </row>
    <row r="26" spans="1:23" ht="31.5" customHeight="1" x14ac:dyDescent="0.2">
      <c r="A26" s="11">
        <f t="shared" si="18"/>
        <v>16</v>
      </c>
      <c r="C26" s="12" t="s">
        <v>74</v>
      </c>
      <c r="D26" s="12"/>
      <c r="F26" s="62" t="s">
        <v>75</v>
      </c>
      <c r="H26" s="25"/>
      <c r="I26" s="25"/>
      <c r="J26" s="25"/>
      <c r="K26" s="25"/>
      <c r="L26" s="25"/>
      <c r="M26" s="25"/>
      <c r="N26" s="25"/>
      <c r="O26" s="25"/>
      <c r="P26" s="25"/>
      <c r="Q26" s="25"/>
      <c r="R26" s="25"/>
      <c r="S26" s="25"/>
      <c r="T26" s="25"/>
      <c r="U26" s="25"/>
    </row>
    <row r="27" spans="1:23" ht="12.75" customHeight="1" x14ac:dyDescent="0.2">
      <c r="A27" s="11">
        <f t="shared" si="18"/>
        <v>17</v>
      </c>
      <c r="C27" t="s">
        <v>78</v>
      </c>
      <c r="D27" s="27"/>
      <c r="F27" s="66" t="s">
        <v>79</v>
      </c>
      <c r="H27" s="28">
        <v>59687.754718973003</v>
      </c>
      <c r="I27" s="28">
        <v>61157</v>
      </c>
      <c r="J27" s="28">
        <v>58398.900030000004</v>
      </c>
      <c r="K27" s="67">
        <v>58860.672336087955</v>
      </c>
      <c r="L27" s="67">
        <v>59127.247375453393</v>
      </c>
      <c r="M27" s="67">
        <v>59158.874922496747</v>
      </c>
      <c r="N27" s="67">
        <v>59622.444397732215</v>
      </c>
      <c r="O27" s="67">
        <v>60311.021279076129</v>
      </c>
      <c r="P27" s="67">
        <v>60650.791498741892</v>
      </c>
      <c r="Q27" s="67">
        <v>61376.417792336601</v>
      </c>
      <c r="R27" s="67">
        <v>61789.383192302703</v>
      </c>
      <c r="S27" s="67">
        <v>62085.778490309014</v>
      </c>
      <c r="T27" s="67">
        <v>63058.099650841898</v>
      </c>
      <c r="U27" s="67">
        <v>64126.207096706094</v>
      </c>
    </row>
    <row r="28" spans="1:23" ht="12.75" customHeight="1" x14ac:dyDescent="0.2">
      <c r="A28" s="11">
        <f t="shared" si="18"/>
        <v>18</v>
      </c>
      <c r="C28" s="81" t="s">
        <v>76</v>
      </c>
      <c r="F28" s="88">
        <v>-2E-3</v>
      </c>
      <c r="H28" s="17">
        <v>93507.584609999962</v>
      </c>
      <c r="I28" s="17">
        <v>91210.881907393399</v>
      </c>
      <c r="J28" s="17">
        <v>91617.175437382641</v>
      </c>
      <c r="K28" s="64">
        <f>J28*(1+$F28)</f>
        <v>91433.941086507868</v>
      </c>
      <c r="L28" s="64">
        <f t="shared" ref="L28:Q28" si="20">K28*(1+$F28)</f>
        <v>91251.073204334854</v>
      </c>
      <c r="M28" s="64">
        <f t="shared" si="20"/>
        <v>91068.571057926179</v>
      </c>
      <c r="N28" s="64">
        <f t="shared" si="20"/>
        <v>90886.433915810325</v>
      </c>
      <c r="O28" s="64">
        <f t="shared" si="20"/>
        <v>90704.661047978705</v>
      </c>
      <c r="P28" s="64">
        <f t="shared" si="20"/>
        <v>90523.251725882743</v>
      </c>
      <c r="Q28" s="64">
        <f t="shared" si="20"/>
        <v>90342.205222430974</v>
      </c>
      <c r="R28" s="64">
        <f t="shared" ref="R28:U28" si="21">Q28*(1+$F28)</f>
        <v>90161.520811986105</v>
      </c>
      <c r="S28" s="64">
        <f t="shared" si="21"/>
        <v>89981.197770362138</v>
      </c>
      <c r="T28" s="64">
        <f t="shared" si="21"/>
        <v>89801.235374821408</v>
      </c>
      <c r="U28" s="64">
        <f t="shared" si="21"/>
        <v>89621.632904071768</v>
      </c>
    </row>
    <row r="29" spans="1:23" ht="12.75" customHeight="1" x14ac:dyDescent="0.2">
      <c r="A29" s="11">
        <f t="shared" si="18"/>
        <v>19</v>
      </c>
      <c r="C29" t="s">
        <v>77</v>
      </c>
      <c r="F29" s="88">
        <v>0.01</v>
      </c>
      <c r="H29" s="26">
        <v>157948.86510079991</v>
      </c>
      <c r="I29" s="26">
        <v>160561.5</v>
      </c>
      <c r="J29" s="26">
        <v>159954.2432156</v>
      </c>
      <c r="K29" s="65">
        <f t="shared" ref="K29:Q29" si="22">J29*(1+$F29)</f>
        <v>161553.78564775601</v>
      </c>
      <c r="L29" s="65">
        <f t="shared" si="22"/>
        <v>163169.32350423359</v>
      </c>
      <c r="M29" s="65">
        <f t="shared" si="22"/>
        <v>164801.01673927592</v>
      </c>
      <c r="N29" s="65">
        <f t="shared" si="22"/>
        <v>166449.02690666867</v>
      </c>
      <c r="O29" s="65">
        <f t="shared" si="22"/>
        <v>168113.51717573535</v>
      </c>
      <c r="P29" s="65">
        <f t="shared" si="22"/>
        <v>169794.65234749269</v>
      </c>
      <c r="Q29" s="65">
        <f t="shared" si="22"/>
        <v>171492.59887096763</v>
      </c>
      <c r="R29" s="65">
        <f t="shared" ref="R29:U29" si="23">Q29*(1+$F29)</f>
        <v>173207.5248596773</v>
      </c>
      <c r="S29" s="65">
        <f t="shared" si="23"/>
        <v>174939.60010827408</v>
      </c>
      <c r="T29" s="65">
        <f t="shared" si="23"/>
        <v>176688.99610935681</v>
      </c>
      <c r="U29" s="65">
        <f t="shared" si="23"/>
        <v>178455.88607045039</v>
      </c>
    </row>
    <row r="30" spans="1:23" x14ac:dyDescent="0.2">
      <c r="A30" s="11">
        <f t="shared" si="18"/>
        <v>20</v>
      </c>
      <c r="C30" t="s">
        <v>101</v>
      </c>
      <c r="D30" s="27"/>
      <c r="F30" s="14"/>
      <c r="H30" s="28"/>
      <c r="I30" s="28"/>
      <c r="J30" s="28"/>
      <c r="K30" s="28">
        <v>2000</v>
      </c>
      <c r="L30" s="28">
        <v>2000</v>
      </c>
      <c r="M30" s="28">
        <v>2000</v>
      </c>
      <c r="N30" s="28">
        <v>2000</v>
      </c>
      <c r="O30" s="28">
        <v>2000</v>
      </c>
      <c r="P30" s="28">
        <v>2000</v>
      </c>
      <c r="Q30" s="28">
        <v>2000</v>
      </c>
      <c r="R30" s="28">
        <v>2000</v>
      </c>
      <c r="S30" s="28">
        <v>2000</v>
      </c>
      <c r="T30" s="28">
        <v>2000</v>
      </c>
      <c r="U30" s="28">
        <v>2000</v>
      </c>
    </row>
    <row r="31" spans="1:23" x14ac:dyDescent="0.2">
      <c r="A31" s="11">
        <f t="shared" si="18"/>
        <v>21</v>
      </c>
      <c r="C31" t="s">
        <v>80</v>
      </c>
      <c r="D31" s="27"/>
      <c r="F31" s="14"/>
      <c r="H31" s="28"/>
      <c r="I31" s="28"/>
      <c r="J31" s="28"/>
      <c r="K31" s="28">
        <v>0</v>
      </c>
      <c r="L31" s="28">
        <v>0</v>
      </c>
      <c r="M31" s="28">
        <v>0</v>
      </c>
      <c r="N31" s="28">
        <v>0</v>
      </c>
      <c r="O31" s="28">
        <v>0</v>
      </c>
      <c r="P31" s="28">
        <v>0</v>
      </c>
      <c r="Q31" s="28">
        <v>0</v>
      </c>
      <c r="R31" s="28">
        <v>0</v>
      </c>
      <c r="S31" s="28">
        <v>0</v>
      </c>
      <c r="T31" s="28">
        <v>0</v>
      </c>
      <c r="U31" s="28">
        <v>0</v>
      </c>
    </row>
    <row r="32" spans="1:23" x14ac:dyDescent="0.2">
      <c r="A32" s="11">
        <f t="shared" si="18"/>
        <v>22</v>
      </c>
      <c r="C32" t="s">
        <v>81</v>
      </c>
      <c r="D32" s="27"/>
      <c r="F32" s="14"/>
      <c r="H32" s="28"/>
      <c r="I32" s="28"/>
      <c r="J32" s="28"/>
      <c r="K32" s="28">
        <v>130000</v>
      </c>
      <c r="L32" s="28">
        <f t="shared" ref="L32:U32" si="24">K32</f>
        <v>130000</v>
      </c>
      <c r="M32" s="28">
        <f t="shared" si="24"/>
        <v>130000</v>
      </c>
      <c r="N32" s="28">
        <f t="shared" si="24"/>
        <v>130000</v>
      </c>
      <c r="O32" s="28">
        <f t="shared" si="24"/>
        <v>130000</v>
      </c>
      <c r="P32" s="28">
        <f t="shared" si="24"/>
        <v>130000</v>
      </c>
      <c r="Q32" s="28">
        <f t="shared" si="24"/>
        <v>130000</v>
      </c>
      <c r="R32" s="28">
        <f t="shared" si="24"/>
        <v>130000</v>
      </c>
      <c r="S32" s="28">
        <f t="shared" si="24"/>
        <v>130000</v>
      </c>
      <c r="T32" s="28">
        <f t="shared" si="24"/>
        <v>130000</v>
      </c>
      <c r="U32" s="28">
        <f t="shared" si="24"/>
        <v>130000</v>
      </c>
    </row>
    <row r="33" spans="1:21" ht="18.95" customHeight="1" x14ac:dyDescent="0.2">
      <c r="A33" s="11">
        <f t="shared" si="0"/>
        <v>23</v>
      </c>
      <c r="C33" s="12" t="s">
        <v>108</v>
      </c>
      <c r="D33" s="12"/>
      <c r="F33" s="25"/>
      <c r="H33" s="25"/>
      <c r="I33" s="25"/>
      <c r="J33" s="25"/>
      <c r="K33" s="25"/>
      <c r="L33" s="25"/>
      <c r="M33" s="25"/>
      <c r="N33" s="25"/>
      <c r="O33" s="25"/>
      <c r="P33" s="25"/>
      <c r="Q33" s="25"/>
      <c r="R33" s="25"/>
      <c r="S33" s="25"/>
      <c r="T33" s="25"/>
      <c r="U33" s="25"/>
    </row>
    <row r="34" spans="1:21" x14ac:dyDescent="0.2">
      <c r="A34" s="11">
        <f t="shared" si="0"/>
        <v>24</v>
      </c>
      <c r="C34" t="s">
        <v>84</v>
      </c>
      <c r="D34" s="27"/>
      <c r="F34" s="30"/>
      <c r="H34" s="29">
        <f>ROUND(H21*10^3/H27,2)</f>
        <v>10.16</v>
      </c>
      <c r="I34" s="29">
        <f t="shared" ref="I34:U34" si="25">ROUND(I21*10^3/I27,2)</f>
        <v>10.38</v>
      </c>
      <c r="J34" s="29">
        <f t="shared" si="25"/>
        <v>11.19</v>
      </c>
      <c r="K34" s="29">
        <f t="shared" si="25"/>
        <v>10.46</v>
      </c>
      <c r="L34" s="29">
        <f t="shared" si="25"/>
        <v>11.17</v>
      </c>
      <c r="M34" s="29">
        <f t="shared" si="25"/>
        <v>11.72</v>
      </c>
      <c r="N34" s="29">
        <f t="shared" si="25"/>
        <v>12.32</v>
      </c>
      <c r="O34" s="29">
        <f t="shared" si="25"/>
        <v>12.54</v>
      </c>
      <c r="P34" s="29">
        <f t="shared" si="25"/>
        <v>12.84</v>
      </c>
      <c r="Q34" s="29">
        <f t="shared" si="25"/>
        <v>13.05</v>
      </c>
      <c r="R34" s="29">
        <f t="shared" si="25"/>
        <v>13.33</v>
      </c>
      <c r="S34" s="29">
        <f t="shared" si="25"/>
        <v>13.49</v>
      </c>
      <c r="T34" s="29">
        <f t="shared" si="25"/>
        <v>13.41</v>
      </c>
      <c r="U34" s="29">
        <f t="shared" si="25"/>
        <v>13.32</v>
      </c>
    </row>
    <row r="35" spans="1:21" x14ac:dyDescent="0.2">
      <c r="A35" s="11">
        <f t="shared" si="0"/>
        <v>25</v>
      </c>
      <c r="C35" t="s">
        <v>82</v>
      </c>
      <c r="D35" s="27"/>
      <c r="F35" s="26"/>
      <c r="H35" s="74">
        <f>ROUND(H22*10^6/H28,0)</f>
        <v>5962</v>
      </c>
      <c r="I35" s="74">
        <f t="shared" ref="I35:U35" si="26">ROUND(I22*10^6/I28,0)</f>
        <v>6400</v>
      </c>
      <c r="J35" s="74">
        <f t="shared" si="26"/>
        <v>6561</v>
      </c>
      <c r="K35" s="74">
        <f t="shared" si="26"/>
        <v>6194</v>
      </c>
      <c r="L35" s="74">
        <f t="shared" si="26"/>
        <v>6655</v>
      </c>
      <c r="M35" s="74">
        <f t="shared" si="26"/>
        <v>7003</v>
      </c>
      <c r="N35" s="74">
        <f t="shared" si="26"/>
        <v>7433</v>
      </c>
      <c r="O35" s="74">
        <f t="shared" si="26"/>
        <v>7670</v>
      </c>
      <c r="P35" s="74">
        <f t="shared" si="26"/>
        <v>7910</v>
      </c>
      <c r="Q35" s="74">
        <f t="shared" si="26"/>
        <v>8154</v>
      </c>
      <c r="R35" s="74">
        <f t="shared" si="26"/>
        <v>8403</v>
      </c>
      <c r="S35" s="74">
        <f t="shared" si="26"/>
        <v>8561</v>
      </c>
      <c r="T35" s="74">
        <f t="shared" si="26"/>
        <v>8661</v>
      </c>
      <c r="U35" s="74">
        <f t="shared" si="26"/>
        <v>8763</v>
      </c>
    </row>
    <row r="36" spans="1:21" x14ac:dyDescent="0.2">
      <c r="A36" s="11">
        <f t="shared" si="0"/>
        <v>26</v>
      </c>
      <c r="C36" t="s">
        <v>83</v>
      </c>
      <c r="D36" s="27"/>
      <c r="F36" s="28"/>
      <c r="H36" s="74">
        <f>ROUND(H23*10^6/H29,0)</f>
        <v>2049</v>
      </c>
      <c r="I36" s="74">
        <f t="shared" ref="I36:U36" si="27">ROUND(I23*10^6/I29,0)</f>
        <v>2111</v>
      </c>
      <c r="J36" s="74">
        <f t="shared" si="27"/>
        <v>2182</v>
      </c>
      <c r="K36" s="74">
        <f t="shared" si="27"/>
        <v>2035</v>
      </c>
      <c r="L36" s="74">
        <f t="shared" si="27"/>
        <v>2161</v>
      </c>
      <c r="M36" s="74">
        <f t="shared" si="27"/>
        <v>2247</v>
      </c>
      <c r="N36" s="74">
        <f t="shared" si="27"/>
        <v>2357</v>
      </c>
      <c r="O36" s="74">
        <f t="shared" si="27"/>
        <v>2403</v>
      </c>
      <c r="P36" s="74">
        <f t="shared" si="27"/>
        <v>2449</v>
      </c>
      <c r="Q36" s="74">
        <f t="shared" si="27"/>
        <v>2494</v>
      </c>
      <c r="R36" s="74">
        <f t="shared" si="27"/>
        <v>2540</v>
      </c>
      <c r="S36" s="74">
        <f t="shared" si="27"/>
        <v>2557</v>
      </c>
      <c r="T36" s="74">
        <f t="shared" si="27"/>
        <v>2556</v>
      </c>
      <c r="U36" s="74">
        <f t="shared" si="27"/>
        <v>2555</v>
      </c>
    </row>
    <row r="37" spans="1:21" ht="27.75" x14ac:dyDescent="0.2">
      <c r="A37" s="11">
        <f t="shared" si="0"/>
        <v>27</v>
      </c>
      <c r="C37" s="12" t="s">
        <v>85</v>
      </c>
      <c r="D37" s="12"/>
      <c r="F37" s="10" t="s">
        <v>86</v>
      </c>
      <c r="H37" s="25"/>
      <c r="I37" s="25"/>
      <c r="J37" s="25"/>
      <c r="K37" s="25"/>
      <c r="L37" s="25"/>
      <c r="M37" s="25"/>
      <c r="N37" s="25"/>
      <c r="O37" s="25"/>
      <c r="P37" s="25"/>
      <c r="Q37" s="25"/>
      <c r="R37" s="25"/>
      <c r="S37" s="25"/>
      <c r="T37" s="25"/>
      <c r="U37" s="25"/>
    </row>
    <row r="38" spans="1:21" x14ac:dyDescent="0.2">
      <c r="A38" s="11">
        <f t="shared" si="0"/>
        <v>28</v>
      </c>
      <c r="C38" t="s">
        <v>87</v>
      </c>
      <c r="D38" s="27"/>
      <c r="F38" s="32">
        <v>15</v>
      </c>
      <c r="H38" s="29">
        <f t="shared" ref="H38:U38" si="28">H34+H$18*1000/H$27</f>
        <v>15.417359762944006</v>
      </c>
      <c r="I38" s="29">
        <f t="shared" si="28"/>
        <v>14.596113795941051</v>
      </c>
      <c r="J38" s="29">
        <f t="shared" si="28"/>
        <v>14.585611901904514</v>
      </c>
      <c r="K38" s="29">
        <f t="shared" si="28"/>
        <v>14.468688267302214</v>
      </c>
      <c r="L38" s="29">
        <f t="shared" si="28"/>
        <v>15.257341353618823</v>
      </c>
      <c r="M38" s="29">
        <f t="shared" si="28"/>
        <v>15.909596550167354</v>
      </c>
      <c r="N38" s="29">
        <f t="shared" si="28"/>
        <v>16.580705105783224</v>
      </c>
      <c r="O38" s="29">
        <f t="shared" si="28"/>
        <v>16.850557301601782</v>
      </c>
      <c r="P38" s="29">
        <f t="shared" si="28"/>
        <v>17.225145392744825</v>
      </c>
      <c r="Q38" s="29">
        <f t="shared" si="28"/>
        <v>17.482439711817872</v>
      </c>
      <c r="R38" s="29">
        <f t="shared" si="28"/>
        <v>17.834223541410463</v>
      </c>
      <c r="S38" s="29">
        <f t="shared" si="28"/>
        <v>18.07718366520907</v>
      </c>
      <c r="T38" s="29">
        <f t="shared" si="28"/>
        <v>18.03286371052976</v>
      </c>
      <c r="U38" s="29">
        <f t="shared" si="28"/>
        <v>17.972773163028549</v>
      </c>
    </row>
    <row r="39" spans="1:21" x14ac:dyDescent="0.2">
      <c r="A39" s="11">
        <f t="shared" si="0"/>
        <v>29</v>
      </c>
      <c r="C39" t="s">
        <v>88</v>
      </c>
      <c r="D39" s="27"/>
      <c r="F39" s="32">
        <v>90</v>
      </c>
      <c r="H39" s="29">
        <f>ROUND(H$34+100%*H$22*1000/H$27+1200%*H$23*1000/H$27,2)+H$18*1000/H$27*1</f>
        <v>89.837359762944004</v>
      </c>
      <c r="I39" s="29">
        <f t="shared" ref="I39:U39" si="29">ROUND(I$34+100%*I$22*1000/I$27+1200%*I$23*1000/I$27,2)+I$18*1000/I$27</f>
        <v>90.646113795941062</v>
      </c>
      <c r="J39" s="29">
        <f t="shared" si="29"/>
        <v>96.585611901904514</v>
      </c>
      <c r="K39" s="29">
        <f t="shared" si="29"/>
        <v>91.128688267302223</v>
      </c>
      <c r="L39" s="29">
        <f t="shared" si="29"/>
        <v>97.087341353618825</v>
      </c>
      <c r="M39" s="29">
        <f t="shared" si="29"/>
        <v>101.80959655016736</v>
      </c>
      <c r="N39" s="29">
        <f t="shared" si="29"/>
        <v>106.86070510578321</v>
      </c>
      <c r="O39" s="29">
        <f t="shared" si="29"/>
        <v>108.76055730160178</v>
      </c>
      <c r="P39" s="29">
        <f t="shared" si="29"/>
        <v>111.28514539274482</v>
      </c>
      <c r="Q39" s="29">
        <f t="shared" si="29"/>
        <v>113.11243971181787</v>
      </c>
      <c r="R39" s="29">
        <f t="shared" si="29"/>
        <v>115.52422354141046</v>
      </c>
      <c r="S39" s="29">
        <f t="shared" si="29"/>
        <v>116.93718366520906</v>
      </c>
      <c r="T39" s="29">
        <f t="shared" si="29"/>
        <v>116.30286371052976</v>
      </c>
      <c r="U39" s="29">
        <f t="shared" si="29"/>
        <v>115.55277316302856</v>
      </c>
    </row>
    <row r="40" spans="1:21" s="19" customFormat="1" ht="12.75" customHeight="1" x14ac:dyDescent="0.2">
      <c r="A40" s="18"/>
      <c r="C40" s="20"/>
      <c r="D40" s="20"/>
    </row>
    <row r="41" spans="1:21" ht="28.5" customHeight="1" x14ac:dyDescent="0.2">
      <c r="A41" s="11">
        <f>A39+1</f>
        <v>30</v>
      </c>
      <c r="C41" s="12" t="s">
        <v>89</v>
      </c>
      <c r="D41" s="12"/>
      <c r="F41" s="10" t="s">
        <v>90</v>
      </c>
      <c r="H41" s="25"/>
      <c r="I41" s="25"/>
      <c r="J41" s="25"/>
      <c r="K41" s="25"/>
      <c r="L41" s="25"/>
      <c r="M41" s="25"/>
      <c r="N41" s="25"/>
      <c r="O41" s="25"/>
      <c r="P41" s="25"/>
      <c r="Q41" s="25"/>
      <c r="R41" s="25"/>
      <c r="S41" s="25"/>
      <c r="T41" s="25"/>
      <c r="U41" s="25"/>
    </row>
    <row r="42" spans="1:21" x14ac:dyDescent="0.2">
      <c r="A42" s="11">
        <f t="shared" ref="A42" si="30">A41+1</f>
        <v>31</v>
      </c>
      <c r="C42" t="s">
        <v>91</v>
      </c>
      <c r="D42" s="27"/>
      <c r="F42" s="87">
        <v>15</v>
      </c>
      <c r="H42" s="29">
        <f t="shared" ref="H42:U42" si="31">ROUND(H$34+20%*H$22*1000/H$27+20%*H$23*1000/H$27,2)+32%*H$18*1000/H$27</f>
        <v>14.792355124142082</v>
      </c>
      <c r="I42" s="29">
        <f t="shared" si="31"/>
        <v>14.749156414701137</v>
      </c>
      <c r="J42" s="29">
        <f t="shared" si="31"/>
        <v>15.526595808609445</v>
      </c>
      <c r="K42" s="29">
        <f t="shared" si="31"/>
        <v>14.782780245536708</v>
      </c>
      <c r="L42" s="29">
        <f t="shared" si="31"/>
        <v>15.727949233158023</v>
      </c>
      <c r="M42" s="29">
        <f t="shared" si="31"/>
        <v>16.470670896053555</v>
      </c>
      <c r="N42" s="29">
        <f t="shared" si="31"/>
        <v>17.26342563385063</v>
      </c>
      <c r="O42" s="29">
        <f t="shared" si="31"/>
        <v>17.569378336512571</v>
      </c>
      <c r="P42" s="29">
        <f t="shared" si="31"/>
        <v>17.973246525678345</v>
      </c>
      <c r="Q42" s="29">
        <f t="shared" si="31"/>
        <v>18.258380707781718</v>
      </c>
      <c r="R42" s="29">
        <f t="shared" si="31"/>
        <v>18.651351533251351</v>
      </c>
      <c r="S42" s="29">
        <f t="shared" si="31"/>
        <v>18.877898772866903</v>
      </c>
      <c r="T42" s="29">
        <f t="shared" si="31"/>
        <v>18.789316387369521</v>
      </c>
      <c r="U42" s="29">
        <f t="shared" si="31"/>
        <v>18.678887412169136</v>
      </c>
    </row>
    <row r="43" spans="1:21" s="19" customFormat="1" ht="12.75" customHeight="1" x14ac:dyDescent="0.2">
      <c r="A43" s="18"/>
      <c r="C43" s="20"/>
      <c r="D43" s="20"/>
    </row>
    <row r="44" spans="1:21" x14ac:dyDescent="0.2">
      <c r="A44" t="s">
        <v>92</v>
      </c>
      <c r="C44" t="s">
        <v>93</v>
      </c>
    </row>
    <row r="45" spans="1:21" x14ac:dyDescent="0.2">
      <c r="C45" t="s">
        <v>94</v>
      </c>
    </row>
    <row r="46" spans="1:21" x14ac:dyDescent="0.2">
      <c r="C46" t="s">
        <v>95</v>
      </c>
    </row>
    <row r="47" spans="1:21" ht="15" x14ac:dyDescent="0.2">
      <c r="C47" s="81" t="s">
        <v>96</v>
      </c>
    </row>
    <row r="48" spans="1:21" ht="15" x14ac:dyDescent="0.2">
      <c r="C48" s="81" t="s">
        <v>97</v>
      </c>
      <c r="D48" s="81"/>
      <c r="E48" s="81"/>
      <c r="F48" s="81"/>
      <c r="G48" s="81"/>
      <c r="H48" s="81"/>
      <c r="I48" s="81"/>
      <c r="J48" s="81"/>
      <c r="K48" s="81"/>
      <c r="L48" s="81"/>
      <c r="M48" s="81"/>
      <c r="N48" s="81"/>
      <c r="O48" s="81"/>
      <c r="P48" s="81"/>
      <c r="Q48" s="81"/>
    </row>
    <row r="49" spans="3:17" ht="15" x14ac:dyDescent="0.2">
      <c r="C49" s="81" t="s">
        <v>98</v>
      </c>
      <c r="D49" s="81"/>
      <c r="E49" s="81"/>
      <c r="F49" s="81"/>
      <c r="G49" s="81"/>
      <c r="H49" s="81"/>
      <c r="I49" s="81"/>
      <c r="J49" s="81"/>
      <c r="K49" s="81"/>
      <c r="L49" s="81"/>
      <c r="M49" s="81"/>
      <c r="N49" s="81"/>
      <c r="O49" s="81"/>
      <c r="P49" s="81"/>
      <c r="Q49" s="81"/>
    </row>
    <row r="50" spans="3:17" ht="25.5" customHeight="1" x14ac:dyDescent="0.2">
      <c r="C50" s="97" t="s">
        <v>99</v>
      </c>
      <c r="D50" s="97"/>
      <c r="E50" s="97"/>
      <c r="F50" s="97"/>
      <c r="G50" s="97"/>
      <c r="H50" s="97"/>
      <c r="I50" s="97"/>
      <c r="J50" s="97"/>
      <c r="K50" s="97"/>
      <c r="L50" s="97"/>
      <c r="M50" s="97"/>
      <c r="N50" s="97"/>
      <c r="O50" s="97"/>
      <c r="P50" s="97"/>
      <c r="Q50" s="97"/>
    </row>
    <row r="51" spans="3:17" ht="25.5" customHeight="1" x14ac:dyDescent="0.2">
      <c r="C51" s="97" t="s">
        <v>100</v>
      </c>
      <c r="D51" s="97"/>
      <c r="E51" s="97"/>
      <c r="F51" s="97"/>
      <c r="G51" s="97"/>
      <c r="H51" s="97"/>
      <c r="I51" s="97"/>
      <c r="J51" s="97"/>
      <c r="K51" s="97"/>
      <c r="L51" s="97"/>
      <c r="M51" s="97"/>
      <c r="N51" s="97"/>
      <c r="O51" s="97"/>
      <c r="P51" s="97"/>
      <c r="Q51" s="97"/>
    </row>
  </sheetData>
  <mergeCells count="6">
    <mergeCell ref="C51:Q51"/>
    <mergeCell ref="K7:U7"/>
    <mergeCell ref="K8:U8"/>
    <mergeCell ref="J7:J8"/>
    <mergeCell ref="I7:I8"/>
    <mergeCell ref="C50:Q50"/>
  </mergeCells>
  <phoneticPr fontId="8" type="noConversion"/>
  <printOptions horizontalCentered="1"/>
  <pageMargins left="0.75" right="0.5" top="0.75" bottom="0.5" header="0.5" footer="0.5"/>
  <pageSetup fitToHeight="0" orientation="portrait" r:id="rId1"/>
  <headerFooter alignWithMargins="0">
    <oddFooter>&amp;L&amp;A&amp;CConfidentiality: Public&amp;R&amp;P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371fdb-7bec-4d52-adeb-1166efac0023" ContentTypeId="0x010100BC84ACA119491D43B8AEA0C41A758E3B0B06" PreviousValue="false"/>
</file>

<file path=customXml/item2.xml><?xml version="1.0" encoding="utf-8"?>
<ct:contentTypeSchema xmlns:ct="http://schemas.microsoft.com/office/2006/metadata/contentType" xmlns:ma="http://schemas.microsoft.com/office/2006/metadata/properties/metaAttributes" ct:_="" ma:_="" ma:contentTypeName="Tariff Document" ma:contentTypeID="0x010100BC84ACA119491D43B8AEA0C41A758E3B0B0600B71823FBBAAF324C862125ECD85A823C" ma:contentTypeVersion="55" ma:contentTypeDescription="" ma:contentTypeScope="" ma:versionID="957d2716ac57406384260a3e5ec618ae">
  <xsd:schema xmlns:xsd="http://www.w3.org/2001/XMLSchema" xmlns:xs="http://www.w3.org/2001/XMLSchema" xmlns:p="http://schemas.microsoft.com/office/2006/metadata/properties" xmlns:ns2="bfc2574c-8110-4e43-9784-1ee86de75c6c" xmlns:ns4="650fffc6-a86a-4844-afad-966e4497fd3d" xmlns:ns5="3874a12c-cb96-46c0-a01b-e4d7e8d40966" targetNamespace="http://schemas.microsoft.com/office/2006/metadata/properties" ma:root="true" ma:fieldsID="190e0d48477b3e583190f42dea4addcc" ns2:_="" ns4:_="" ns5:_="">
    <xsd:import namespace="bfc2574c-8110-4e43-9784-1ee86de75c6c"/>
    <xsd:import namespace="650fffc6-a86a-4844-afad-966e4497fd3d"/>
    <xsd:import namespace="3874a12c-cb96-46c0-a01b-e4d7e8d40966"/>
    <xsd:element name="properties">
      <xsd:complexType>
        <xsd:sequence>
          <xsd:element name="documentManagement">
            <xsd:complexType>
              <xsd:all>
                <xsd:element ref="ns2:Activity_x0020_Complete_x0020_Date" minOccurs="0"/>
                <xsd:element ref="ns2:LARA_x0020_Status" minOccurs="0"/>
                <xsd:element ref="ns2:Filing_x0020_Date" minOccurs="0"/>
                <xsd:element ref="ns4:CWRMItemRecordState" minOccurs="0"/>
                <xsd:element ref="ns4:CWRMItemRecordCategory" minOccurs="0"/>
                <xsd:element ref="ns4:e94be97ffb024deb9c3d6d978a059d35" minOccurs="0"/>
                <xsd:element ref="ns2:TaxCatchAll" minOccurs="0"/>
                <xsd:element ref="ns2:TaxCatchAllLabel" minOccurs="0"/>
                <xsd:element ref="ns4:CWRMItemRecordStatus" minOccurs="0"/>
                <xsd:element ref="ns4:CWRMItemRecordDeclaredDate" minOccurs="0"/>
                <xsd:element ref="ns4:CWRMItemRecordVital" minOccurs="0"/>
                <xsd:element ref="ns4:CWRMItemRecordData" minOccurs="0"/>
                <xsd:element ref="ns2:fdc7710463144dc19a8992998d0907da" minOccurs="0"/>
                <xsd:element ref="ns2:_dlc_DocId" minOccurs="0"/>
                <xsd:element ref="ns2:_dlc_DocIdUrl" minOccurs="0"/>
                <xsd:element ref="ns2:_dlc_DocIdPersistId" minOccurs="0"/>
                <xsd:element ref="ns4:CWRMItemUniqueId" minOccurs="0"/>
                <xsd:element ref="ns2:o74c417c636446b2936ee46a3b1dd71d"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c2574c-8110-4e43-9784-1ee86de75c6c" elementFormDefault="qualified">
    <xsd:import namespace="http://schemas.microsoft.com/office/2006/documentManagement/types"/>
    <xsd:import namespace="http://schemas.microsoft.com/office/infopath/2007/PartnerControls"/>
    <xsd:element name="Activity_x0020_Complete_x0020_Date" ma:index="2" nillable="true" ma:displayName="Activity Complete Date" ma:description="Example: 02/23/2020" ma:format="DateOnly" ma:internalName="Activity_x0020_Complete_x0020_Date">
      <xsd:simpleType>
        <xsd:restriction base="dms:DateTime"/>
      </xsd:simpleType>
    </xsd:element>
    <xsd:element name="LARA_x0020_Status" ma:index="5" nillable="true" ma:displayName="LARA Status" ma:default="Active" ma:format="Dropdown" ma:internalName="LARA_x0020_Status">
      <xsd:simpleType>
        <xsd:restriction base="dms:Choice">
          <xsd:enumeration value="Active"/>
          <xsd:enumeration value="Inactive"/>
        </xsd:restriction>
      </xsd:simpleType>
    </xsd:element>
    <xsd:element name="Filing_x0020_Date" ma:index="6" nillable="true" ma:displayName="AUC Registration Date" ma:format="DateOnly" ma:internalName="Filing_x0020_Date">
      <xsd:simpleType>
        <xsd:restriction base="dms:DateTime"/>
      </xsd:simpleType>
    </xsd:element>
    <xsd:element name="TaxCatchAll" ma:index="10" nillable="true" ma:displayName="Taxonomy Catch All Column" ma:hidden="true" ma:list="4eea8045-af52-47fb-8910-5a8a46b38f49" ma:internalName="TaxCatchAll" ma:showField="CatchAllData"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4eea8045-af52-47fb-8910-5a8a46b38f49" ma:internalName="TaxCatchAllLabel" ma:readOnly="true" ma:showField="CatchAllDataLabel" ma:web="650fffc6-a86a-4844-afad-966e4497fd3d">
      <xsd:complexType>
        <xsd:complexContent>
          <xsd:extension base="dms:MultiChoiceLookup">
            <xsd:sequence>
              <xsd:element name="Value" type="dms:Lookup" maxOccurs="unbounded" minOccurs="0" nillable="true"/>
            </xsd:sequence>
          </xsd:extension>
        </xsd:complexContent>
      </xsd:complexType>
    </xsd:element>
    <xsd:element name="fdc7710463144dc19a8992998d0907da" ma:index="18" nillable="true" ma:taxonomy="true" ma:internalName="fdc7710463144dc19a8992998d0907da" ma:taxonomyFieldName="Confidentiality_x0020_Classification" ma:displayName="Confidentiality Classification" ma:default="1271;#AESO Internal|fe2129cc-e616-4c1e-9a39-b6921e014562" ma:fieldId="{fdc77104-6314-4dc1-9a89-92998d0907da}" ma:sspId="93371fdb-7bec-4d52-adeb-1166efac0023" ma:termSetId="86da2f9e-e637-434c-a22c-d8de590d1e93"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74c417c636446b2936ee46a3b1dd71d" ma:index="26" nillable="true" ma:taxonomy="true" ma:internalName="o74c417c636446b2936ee46a3b1dd71d" ma:taxonomyFieldName="LARA_x0020_Category0" ma:displayName="LARA Category" ma:default="" ma:fieldId="{874c417c-6364-46b2-936e-e46a3b1dd71d}" ma:sspId="93371fdb-7bec-4d52-adeb-1166efac0023" ma:termSetId="2637bfa7-984d-4f49-a627-0ad3095dbdc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50fffc6-a86a-4844-afad-966e4497fd3d" elementFormDefault="qualified">
    <xsd:import namespace="http://schemas.microsoft.com/office/2006/documentManagement/types"/>
    <xsd:import namespace="http://schemas.microsoft.com/office/infopath/2007/PartnerControls"/>
    <xsd:element name="CWRMItemRecordState" ma:index="7" nillable="true" ma:displayName="Record State" ma:description="The current state of this item as it pertains to records management." ma:hidden="true" ma:internalName="CWRMItemRecordState" ma:readOnly="true">
      <xsd:simpleType>
        <xsd:restriction base="dms:Text"/>
      </xsd:simpleType>
    </xsd:element>
    <xsd:element name="CWRMItemRecordCategory" ma:index="8" nillable="true" ma:displayName="Record Category" ma:description="Identifies the current record category for the item." ma:hidden="true" ma:internalName="CWRMItemRecordCategory" ma:readOnly="true">
      <xsd:simpleType>
        <xsd:restriction base="dms:Text"/>
      </xsd:simpleType>
    </xsd:element>
    <xsd:element name="e94be97ffb024deb9c3d6d978a059d35" ma:index="9" nillable="true" ma:taxonomy="true" ma:internalName="CWRMItemRecordClassificationTaxHTField0" ma:taxonomyFieldName="CWRMItemRecordClassification" ma:displayName="Record Classification" ma:fieldId="{e94be97f-fb02-4deb-9c3d-6d978a059d35}" ma:sspId="93371fdb-7bec-4d52-adeb-1166efac0023" ma:termSetId="cdfcbdf3-8cad-4f84-bedc-a05c42b6c044" ma:anchorId="00000000-0000-0000-0000-000000000000" ma:open="false" ma:isKeyword="false">
      <xsd:complexType>
        <xsd:sequence>
          <xsd:element ref="pc:Terms" minOccurs="0" maxOccurs="1"/>
        </xsd:sequence>
      </xsd:complexType>
    </xsd:element>
    <xsd:element name="CWRMItemRecordStatus" ma:index="13" nillable="true" ma:displayName="Record Status" ma:description="The current status of this item as it pertains to records management." ma:hidden="true" ma:internalName="CWRMItemRecordStatus" ma:readOnly="true">
      <xsd:simpleType>
        <xsd:restriction base="dms:Text"/>
      </xsd:simpleType>
    </xsd:element>
    <xsd:element name="CWRMItemRecordDeclaredDate" ma:index="14" nillable="true" ma:displayName="Record Declared Date" ma:description="The date and time that the item was declared a record." ma:hidden="true" ma:internalName="CWRMItemRecordDeclaredDate" ma:readOnly="true">
      <xsd:simpleType>
        <xsd:restriction base="dms:DateTime"/>
      </xsd:simpleType>
    </xsd:element>
    <xsd:element name="CWRMItemRecordVital" ma:index="15" nillable="true" ma:displayName="Record Vital" ma:description="Indicates if this item is considered vital to the organization." ma:hidden="true" ma:internalName="CWRMItemRecordVital" ma:readOnly="true">
      <xsd:simpleType>
        <xsd:restriction base="dms:Boolean"/>
      </xsd:simpleType>
    </xsd:element>
    <xsd:element name="CWRMItemRecordData" ma:index="16" nillable="true" ma:displayName="Record Data" ma:description="Contains system specific record data for the item." ma:hidden="true" ma:internalName="CWRMItemRecordData">
      <xsd:simpleType>
        <xsd:restriction base="dms:Note"/>
      </xsd:simpleType>
    </xsd:element>
    <xsd:element name="CWRMItemUniqueId" ma:index="25" nillable="true" ma:displayName="Content ID" ma:description="A universally unique identifier assigned to the item." ma:hidden="true" ma:internalName="CWRMItemUnique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74a12c-cb96-46c0-a01b-e4d7e8d40966"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WRMItemRecordCategory xmlns="650fffc6-a86a-4844-afad-966e4497fd3d" xsi:nil="true"/>
    <LARA_x0020_Status xmlns="bfc2574c-8110-4e43-9784-1ee86de75c6c">Active</LARA_x0020_Status>
    <CWRMItemUniqueId xmlns="650fffc6-a86a-4844-afad-966e4497fd3d">000000XSBO</CWRMItemUniqueId>
    <CWRMItemRecordState xmlns="650fffc6-a86a-4844-afad-966e4497fd3d" xsi:nil="true"/>
    <CWRMItemRecordDeclaredDate xmlns="650fffc6-a86a-4844-afad-966e4497fd3d" xsi:nil="true"/>
    <_dlc_DocId xmlns="bfc2574c-8110-4e43-9784-1ee86de75c6c">000000XSBO</_dlc_DocId>
    <TaxCatchAll xmlns="bfc2574c-8110-4e43-9784-1ee86de75c6c">
      <Value>1321</Value>
      <Value>1271</Value>
      <Value>1348</Value>
    </TaxCatchAll>
    <e94be97ffb024deb9c3d6d978a059d35 xmlns="650fffc6-a86a-4844-afad-966e4497fd3d">
      <Terms xmlns="http://schemas.microsoft.com/office/infopath/2007/PartnerControls">
        <TermInfo xmlns="http://schemas.microsoft.com/office/infopath/2007/PartnerControls">
          <TermName xmlns="http://schemas.microsoft.com/office/infopath/2007/PartnerControls">REG-00 - Tariff Development and Application Administration</TermName>
          <TermId xmlns="http://schemas.microsoft.com/office/infopath/2007/PartnerControls">a0f21eea-a95c-4984-bbc5-f702b4b89e29</TermId>
        </TermInfo>
      </Terms>
    </e94be97ffb024deb9c3d6d978a059d35>
    <CWRMItemRecordVital xmlns="650fffc6-a86a-4844-afad-966e4497fd3d">false</CWRMItemRecordVital>
    <Filing_x0020_Date xmlns="bfc2574c-8110-4e43-9784-1ee86de75c6c" xsi:nil="true"/>
    <CWRMItemRecordStatus xmlns="650fffc6-a86a-4844-afad-966e4497fd3d" xsi:nil="true"/>
    <o74c417c636446b2936ee46a3b1dd71d xmlns="bfc2574c-8110-4e43-9784-1ee86de75c6c">
      <Terms xmlns="http://schemas.microsoft.com/office/infopath/2007/PartnerControls">
        <TermInfo xmlns="http://schemas.microsoft.com/office/infopath/2007/PartnerControls">
          <TermName xmlns="http://schemas.microsoft.com/office/infopath/2007/PartnerControls">Stakeholder Engagement</TermName>
          <TermId xmlns="http://schemas.microsoft.com/office/infopath/2007/PartnerControls">6220e8f1-840d-40ad-b65f-2194c8e12464</TermId>
        </TermInfo>
      </Terms>
    </o74c417c636446b2936ee46a3b1dd71d>
    <CWRMItemRecordData xmlns="650fffc6-a86a-4844-afad-966e4497fd3d">&lt;?xml version="1.0" encoding="utf-16"?&gt;&lt;RecordData xmlns:xsd="http://www.w3.org/2001/XMLSchema" xmlns:xsi="http://www.w3.org/2001/XMLSchema-instance" CurrentCategoryId="00000000-0000-0000-0000-000000000000" CurrentPolicyId="00000000-0000-0000-0000-000000000000" CurrentStageId="00000000-0000-0000-0000-000000000000" ExecuteStageImmediately="false" IsMovingPhysical="false" IsProcessing="false" OriginalCreatedDate="0001-01-01T00:00:00" OriginalModifiedDate="0001-01-01T00:00:00" ObsoleteDate="0001-01-01T00:00:00" ForceCrawl="false" DocumentSetSyncCount="0" IsPoliciesProcessed="true"&gt;&lt;LastProcessedStageId&gt;00000000-0000-0000-0000-000000000000&lt;/LastProcessedStageId&gt;&lt;LastProcessedDateValue xsi:type="xsd:dateTime"&gt;0001-01-01T00:00:00&lt;/LastProcessedDateValue&gt;&lt;SupersededInPlaceItems /&gt;&lt;AssociatedAggregates /&gt;&lt;/RecordData&gt;</CWRMItemRecordData>
    <Activity_x0020_Complete_x0020_Date xmlns="bfc2574c-8110-4e43-9784-1ee86de75c6c" xsi:nil="true"/>
    <_dlc_DocIdUrl xmlns="bfc2574c-8110-4e43-9784-1ee86de75c6c">
      <Url>https://share.aeso.ca/sites/records-law/LARA/_layouts/15/DocIdRedir.aspx?ID=000000XSBO</Url>
      <Description>000000XSBO</Description>
    </_dlc_DocIdUrl>
    <fdc7710463144dc19a8992998d0907da xmlns="bfc2574c-8110-4e43-9784-1ee86de75c6c">
      <Terms xmlns="http://schemas.microsoft.com/office/infopath/2007/PartnerControls">
        <TermInfo xmlns="http://schemas.microsoft.com/office/infopath/2007/PartnerControls">
          <TermName xmlns="http://schemas.microsoft.com/office/infopath/2007/PartnerControls">AESO Internal</TermName>
          <TermId xmlns="http://schemas.microsoft.com/office/infopath/2007/PartnerControls">fe2129cc-e616-4c1e-9a39-b6921e014562</TermId>
        </TermInfo>
      </Terms>
    </fdc7710463144dc19a8992998d0907d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Collabware CLM Item Unique ID</Name>
    <Synchronization>Synchronous</Synchronization>
    <Type>1</Type>
    <SequenceNumber>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10002</Type>
    <SequenceNumber>10500</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10004</Type>
    <SequenceNumber>10501</SequenceNumber>
    <Url/>
    <Assembly>Collabware.SharePoint.RecordsManagement, Version=1.0.0.0, Culture=neutral, PublicKeyToken=801662d3f2b71412</Assembly>
    <Class>Collabware.SharePoint.RecordsManagement.ItemUniqueIdContentTypeReceiver</Class>
    <Data/>
    <Filter/>
  </Receiver>
  <Receiver>
    <Name>Collabware CLM Item Unique ID</Name>
    <Synchronization>Synchronous</Synchronization>
    <Type>10006</Type>
    <SequenceNumber>10502</SequenceNumber>
    <Url/>
    <Assembly>Collabware.SharePoint.RecordsManagement, Version=1.0.0.0, Culture=neutral, PublicKeyToken=801662d3f2b71412</Assembly>
    <Class>Collabware.SharePoint.RecordsManagement.ItemUniqueIdContentTypeReceiver</Class>
    <Data/>
    <Filter/>
  </Receiver>
  <Receiver>
    <Name>Collabware CLM Item Processing</Name>
    <Synchronization>Synchronous</Synchronization>
    <Type>10001</Type>
    <SequenceNumber>12000</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10002</Type>
    <SequenceNumber>12001</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10004</Type>
    <SequenceNumber>12002</SequenceNumber>
    <Url/>
    <Assembly>Collabware.SharePoint.RecordsManagement, Version=1.0.0.0, Culture=neutral, PublicKeyToken=801662d3f2b71412</Assembly>
    <Class>Collabware.SharePoint.RecordsManagement.ItemProcessingContentTypeReceiver</Class>
    <Data/>
    <Filter/>
  </Receiver>
  <Receiver>
    <Name>Collabware CLM Item Processing</Name>
    <Synchronization>Synchronous</Synchronization>
    <Type>3</Type>
    <SequenceNumber>10003</SequenceNumber>
    <Url/>
    <Assembly>Collabware.SharePoint.RecordsManagement, Version=1.0.0.0, Culture=neutral, PublicKeyToken=801662d3f2b71412</Assembly>
    <Class>Collabware.SharePoint.RecordsManagement.ItemProcessingContentTypeReceiver</Class>
    <Data/>
    <Filter/>
  </Receiver>
  <Receiver>
    <Name>Collabware CLM Item Audit</Name>
    <Synchronization>Asynchronous</Synchronization>
    <Type>10001</Type>
    <SequenceNumber>11000</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10002</Type>
    <SequenceNumber>11001</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10005</Type>
    <SequenceNumber>11002</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10006</Type>
    <SequenceNumber>11003</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10004</Type>
    <SequenceNumber>11004</SequenceNumber>
    <Url/>
    <Assembly>Collabware.SharePoint.RecordsManagement, Version=1.0.0.0, Culture=neutral, PublicKeyToken=801662d3f2b71412</Assembly>
    <Class>Collabware.SharePoint.RecordsManagement.ItemAuditContentTypeReceiver</Class>
    <Data/>
    <Filter/>
  </Receiver>
  <Receiver>
    <Name>Collabware CLM Item Audit</Name>
    <Synchronization>Synchronous</Synchronization>
    <Type>3</Type>
    <SequenceNumber>11005</SequenceNumber>
    <Url/>
    <Assembly>Collabware.SharePoint.RecordsManagement, Version=1.0.0.0, Culture=neutral, PublicKeyToken=801662d3f2b71412</Assembly>
    <Class>Collabware.SharePoint.RecordsManagement.ItemAuditContentTypeReceiver</Class>
    <Data/>
    <Filter/>
  </Receiver>
  <Receiver>
    <Name>Collabware CLM Item Security</Name>
    <Synchronization>Asynchronous</Synchronization>
    <Type>10002</Type>
    <SequenceNumber>13000</SequenceNumber>
    <Url/>
    <Assembly>Collabware.SharePoint.RecordsManagement, Version=1.0.0.0, Culture=neutral, PublicKeyToken=801662d3f2b71412</Assembly>
    <Class>Collabware.SharePoint.RecordsManagement.ItemSecurityContentTypeReceiver</Class>
    <Data/>
    <Filter/>
  </Receiver>
  <Receiver>
    <Name/>
    <Synchronization>Synchronous</Synchronization>
    <Type>10001</Type>
    <SequenceNumber>1</SequenceNumber>
    <Url/>
    <Assembly>Collabware.SharePoint.RecordsManagement, Version=1.0.0.0, Culture=neutral, PublicKeyToken=801662d3f2b71412</Assembly>
    <Class>Collabware.SharePoint.RecordsManagement.BeforeVerifyItemAddedReceiver</Class>
    <Data/>
    <Filter/>
  </Receiver>
  <Receiver>
    <Name/>
    <Synchronization>Synchronous</Synchronization>
    <Type>10001</Type>
    <SequenceNumber>9000</SequenceNumber>
    <Url/>
    <Assembly>Collabware.SharePoint.RecordsManagement, Version=1.0.0.0, Culture=neutral, PublicKeyToken=801662d3f2b71412</Assembly>
    <Class>Collabware.SharePoint.RecordsManagement.VerifyItemAddedReceiver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8FB8A5-4BF3-463F-ABEE-56DE27DFE7F4}"/>
</file>

<file path=customXml/itemProps2.xml><?xml version="1.0" encoding="utf-8"?>
<ds:datastoreItem xmlns:ds="http://schemas.openxmlformats.org/officeDocument/2006/customXml" ds:itemID="{E0BE05B6-00EC-41BF-9CFD-B5A4871493E6}"/>
</file>

<file path=customXml/itemProps3.xml><?xml version="1.0" encoding="utf-8"?>
<ds:datastoreItem xmlns:ds="http://schemas.openxmlformats.org/officeDocument/2006/customXml" ds:itemID="{584A2DEB-F374-4885-8D77-15EE19670953}"/>
</file>

<file path=customXml/itemProps4.xml><?xml version="1.0" encoding="utf-8"?>
<ds:datastoreItem xmlns:ds="http://schemas.openxmlformats.org/officeDocument/2006/customXml" ds:itemID="{836DDEB6-3E12-4B2B-BD6E-76DBAD25DDA6}"/>
</file>

<file path=customXml/itemProps5.xml><?xml version="1.0" encoding="utf-8"?>
<ds:datastoreItem xmlns:ds="http://schemas.openxmlformats.org/officeDocument/2006/customXml" ds:itemID="{19A8673D-9255-4A24-963E-3FE067B6FC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 </vt:lpstr>
      <vt:lpstr>Estimated Rate Calculations</vt:lpstr>
      <vt:lpstr>'Estimated Rate Calculations'!Print_Area</vt:lpstr>
      <vt:lpstr>'Information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2021-04-13T21:57:38Z</dcterms:created>
  <dcterms:modified xsi:type="dcterms:W3CDTF">2021-07-15T14:37:11Z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0x010100BC84ACA119491D43B8AEA0C41A758E3B0B0600B71823FBBAAF324C862125ECD85A823C</vt:lpwstr>
  </property>
  <property fmtid="{D5CDD505-2E9C-101B-9397-08002B2CF9AE}" pid="3" name="Confidentiality Classification">
    <vt:lpwstr>1271;#AESO Internal|fe2129cc-e616-4c1e-9a39-b6921e014562</vt:lpwstr>
  </property>
  <property fmtid="{D5CDD505-2E9C-101B-9397-08002B2CF9AE}" pid="4" name="_dlc_DocIdItemGuid">
    <vt:lpwstr>e3fcf603-b147-4786-94f9-998aeafacd1f</vt:lpwstr>
  </property>
  <property fmtid="{D5CDD505-2E9C-101B-9397-08002B2CF9AE}" pid="5" name="CWRMItemRecordClassification">
    <vt:lpwstr>1321;#REG-00 - Tariff Development and Application Administration|a0f21eea-a95c-4984-bbc5-f702b4b89e29</vt:lpwstr>
  </property>
  <property fmtid="{D5CDD505-2E9C-101B-9397-08002B2CF9AE}" pid="6" name="LARA Category0">
    <vt:lpwstr>1348;#Stakeholder Engagement|6220e8f1-840d-40ad-b65f-2194c8e12464</vt:lpwstr>
  </property>
  <property fmtid="{D5CDD505-2E9C-101B-9397-08002B2CF9AE}" pid="7" name="MSIP_Label_854f2212-fe43-4578-b841-38c95b77cb60_Enabled">
    <vt:lpwstr>true</vt:lpwstr>
  </property>
  <property fmtid="{D5CDD505-2E9C-101B-9397-08002B2CF9AE}" pid="8" name="MSIP_Label_854f2212-fe43-4578-b841-38c95b77cb60_SetDate">
    <vt:lpwstr>2021-06-29T16:30:28Z</vt:lpwstr>
  </property>
  <property fmtid="{D5CDD505-2E9C-101B-9397-08002B2CF9AE}" pid="9" name="MSIP_Label_854f2212-fe43-4578-b841-38c95b77cb60_Method">
    <vt:lpwstr>Privileged</vt:lpwstr>
  </property>
  <property fmtid="{D5CDD505-2E9C-101B-9397-08002B2CF9AE}" pid="10" name="MSIP_Label_854f2212-fe43-4578-b841-38c95b77cb60_Name">
    <vt:lpwstr>AESO Internal Protected Document</vt:lpwstr>
  </property>
  <property fmtid="{D5CDD505-2E9C-101B-9397-08002B2CF9AE}" pid="11" name="MSIP_Label_854f2212-fe43-4578-b841-38c95b77cb60_SiteId">
    <vt:lpwstr>9869aa0d-ebba-4f8c-9399-7dff7665b1d1</vt:lpwstr>
  </property>
  <property fmtid="{D5CDD505-2E9C-101B-9397-08002B2CF9AE}" pid="12" name="MSIP_Label_854f2212-fe43-4578-b841-38c95b77cb60_ActionId">
    <vt:lpwstr>f2fd8f23-5e2b-4702-a8d4-db5d68f9cf67</vt:lpwstr>
  </property>
  <property fmtid="{D5CDD505-2E9C-101B-9397-08002B2CF9AE}" pid="13" name="MSIP_Label_854f2212-fe43-4578-b841-38c95b77cb60_ContentBits">
    <vt:lpwstr>0</vt:lpwstr>
  </property>
</Properties>
</file>